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acqueline.Tebbs\Documents\Chief Executive\Expenses\"/>
    </mc:Choice>
  </mc:AlternateContent>
  <xr:revisionPtr revIDLastSave="0" documentId="13_ncr:1_{DC5F90E3-4EAD-4E0E-992A-EDB30247A5D8}" xr6:coauthVersionLast="45" xr6:coauthVersionMax="45" xr10:uidLastSave="{00000000-0000-0000-0000-000000000000}"/>
  <bookViews>
    <workbookView xWindow="28680" yWindow="-120" windowWidth="29040" windowHeight="15840" activeTab="1" xr2:uid="{00000000-000D-0000-FFFF-FFFF00000000}"/>
  </bookViews>
  <sheets>
    <sheet name="Guidance for agencies" sheetId="1" r:id="rId1"/>
    <sheet name="Summary and sign-off" sheetId="2" r:id="rId2"/>
    <sheet name="Travel" sheetId="3" r:id="rId3"/>
    <sheet name="Hospitality" sheetId="4" r:id="rId4"/>
    <sheet name="All other expenses" sheetId="5" r:id="rId5"/>
    <sheet name="Gifts and benefits" sheetId="6" r:id="rId6"/>
  </sheets>
  <definedNames>
    <definedName name="_xlnm.Print_Area" localSheetId="4">'All other expenses'!$A$1:$E$36</definedName>
    <definedName name="_xlnm.Print_Area" localSheetId="5">'Gifts and benefits'!$A$1:$F$36</definedName>
    <definedName name="_xlnm.Print_Area" localSheetId="0">'Guidance for agencies'!$A$1:$A$58</definedName>
    <definedName name="_xlnm.Print_Area" localSheetId="3">Hospitality!$A$1:$E$31</definedName>
    <definedName name="_xlnm.Print_Area" localSheetId="1">'Summary and sign-off'!$A$1:$F$23</definedName>
    <definedName name="_xlnm.Print_Area" localSheetId="2">Travel!$A$1:$E$123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6" l="1"/>
  <c r="C26" i="6"/>
  <c r="C25" i="6" s="1"/>
  <c r="F11" i="2" s="1"/>
  <c r="D25" i="6"/>
  <c r="B5" i="6"/>
  <c r="B4" i="6"/>
  <c r="B3" i="6"/>
  <c r="B2" i="6"/>
  <c r="C30" i="5"/>
  <c r="B30" i="5"/>
  <c r="B5" i="5"/>
  <c r="B4" i="5"/>
  <c r="B3" i="5"/>
  <c r="B2" i="5"/>
  <c r="C24" i="4"/>
  <c r="B24" i="4"/>
  <c r="B12" i="2" s="1"/>
  <c r="B5" i="4"/>
  <c r="B4" i="4"/>
  <c r="B3" i="4"/>
  <c r="B2" i="4"/>
  <c r="C112" i="3"/>
  <c r="B112" i="3"/>
  <c r="B59" i="3"/>
  <c r="B55" i="2" s="1"/>
  <c r="B57" i="3"/>
  <c r="B37" i="3"/>
  <c r="B33" i="3"/>
  <c r="B30" i="3"/>
  <c r="B23" i="3"/>
  <c r="B18" i="3"/>
  <c r="B5" i="3"/>
  <c r="B4" i="3"/>
  <c r="B3" i="3"/>
  <c r="B2" i="3"/>
  <c r="E59" i="2"/>
  <c r="C59" i="2"/>
  <c r="B59" i="2"/>
  <c r="F59" i="2" s="1"/>
  <c r="E25" i="6" s="1"/>
  <c r="D58" i="2"/>
  <c r="F58" i="2" s="1"/>
  <c r="D30" i="5" s="1"/>
  <c r="B58" i="2"/>
  <c r="D57" i="2"/>
  <c r="B57" i="2"/>
  <c r="D56" i="2"/>
  <c r="B56" i="2"/>
  <c r="D55" i="2"/>
  <c r="D54" i="2"/>
  <c r="B17" i="2"/>
  <c r="F13" i="2"/>
  <c r="C13" i="2"/>
  <c r="B13" i="2"/>
  <c r="F12" i="2"/>
  <c r="C12" i="2"/>
  <c r="C11" i="2"/>
  <c r="C16" i="2" s="1"/>
  <c r="B6" i="2"/>
  <c r="C46" i="3" l="1"/>
  <c r="F56" i="2"/>
  <c r="D112" i="3" s="1"/>
  <c r="F57" i="2"/>
  <c r="D24" i="4" s="1"/>
  <c r="C101" i="3"/>
  <c r="C17" i="2"/>
  <c r="C15" i="2"/>
  <c r="F55" i="2"/>
  <c r="D101" i="3" s="1"/>
  <c r="B54" i="2"/>
  <c r="F54" i="2" s="1"/>
  <c r="D46" i="3" s="1"/>
  <c r="B46" i="3"/>
  <c r="B101" i="3"/>
  <c r="B16" i="2" s="1"/>
  <c r="B15" i="2" l="1"/>
  <c r="B11" i="2" s="1"/>
  <c r="B1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4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0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<sst xmlns="http://schemas.openxmlformats.org/spreadsheetml/2006/main" count="406" uniqueCount="221">
  <si>
    <t>Chief Executive Expense Disclosures: A Guide for Agency Staff</t>
  </si>
  <si>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</si>
  <si>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t>In the following worksheets, cells shaded light blue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</si>
  <si>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</si>
  <si>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</si>
  <si>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</si>
  <si>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</si>
  <si>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</si>
  <si>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</si>
  <si>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</si>
  <si>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</si>
  <si>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</si>
  <si>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</si>
  <si>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</si>
  <si>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</si>
  <si>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</si>
  <si>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</si>
  <si>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</si>
  <si>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</si>
  <si>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</si>
  <si>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</si>
  <si>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</si>
  <si>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</si>
  <si>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</si>
  <si>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</si>
  <si>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</si>
  <si>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</si>
  <si>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</si>
  <si>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</si>
  <si>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</si>
  <si>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</si>
  <si>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</si>
  <si>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</si>
  <si>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</si>
  <si>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</si>
  <si>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</si>
  <si>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</si>
  <si>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</si>
  <si>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</si>
  <si>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</si>
  <si>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</si>
  <si>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</si>
  <si>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</si>
  <si>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</si>
  <si>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</si>
  <si>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</si>
  <si>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</si>
  <si>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</si>
  <si>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</si>
  <si>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</si>
  <si>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</si>
  <si>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</si>
  <si>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</si>
  <si>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Civil Aviation Authority</t>
  </si>
  <si>
    <t>Chief Executive**</t>
  </si>
  <si>
    <t>Graeme Harris</t>
  </si>
  <si>
    <t>Disclosure period start***</t>
  </si>
  <si>
    <t>Disclosure period end***</t>
  </si>
  <si>
    <t>Agency totals check</t>
  </si>
  <si>
    <t>Chief Executive approval****</t>
  </si>
  <si>
    <t>Other sign-off****</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</si>
  <si>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</si>
  <si>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</si>
  <si>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</si>
  <si>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</si>
  <si>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</si>
  <si>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</si>
  <si>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</si>
  <si>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</si>
  <si>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</si>
  <si>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</si>
  <si>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</si>
  <si>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</si>
  <si>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</si>
  <si>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</si>
  <si>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</si>
  <si>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</si>
  <si>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</si>
  <si>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</si>
  <si>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</si>
  <si>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</si>
  <si>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</si>
  <si>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</si>
  <si>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</si>
  <si>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</si>
  <si>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</si>
  <si>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</si>
  <si>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</si>
  <si>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</si>
  <si>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</si>
  <si>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</si>
  <si>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</si>
  <si>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</si>
  <si>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</si>
  <si>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</si>
  <si>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</si>
  <si>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</si>
  <si>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</si>
  <si>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</si>
  <si>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</si>
  <si>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</si>
  <si>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</si>
  <si>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</si>
  <si>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</si>
  <si>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</si>
  <si>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</si>
  <si>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</si>
  <si>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</si>
  <si>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</si>
  <si>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</si>
  <si>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</si>
  <si>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</si>
  <si>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</si>
  <si>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</si>
  <si>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</si>
  <si>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</si>
  <si>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</si>
  <si>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</si>
  <si>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</si>
  <si>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</si>
  <si>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</si>
  <si>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</si>
  <si>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</si>
  <si>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</si>
  <si>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APANPIRG/RASG Coordination Meeting</t>
  </si>
  <si>
    <t>Visa for CE</t>
  </si>
  <si>
    <t>Bangkok</t>
  </si>
  <si>
    <t>Airfare for CE</t>
  </si>
  <si>
    <t>Accommodation for CE</t>
  </si>
  <si>
    <t>Taxi for CE Wellington airport to home</t>
  </si>
  <si>
    <t>Wellington</t>
  </si>
  <si>
    <t>56th Conference of Directors General of Civil Aviation (DGCA), Asia and Pacific Regions</t>
  </si>
  <si>
    <t>Visa for Nepal</t>
  </si>
  <si>
    <t>Nepal</t>
  </si>
  <si>
    <t>Meals for CE</t>
  </si>
  <si>
    <t>Taxi for CE in Nepal</t>
  </si>
  <si>
    <t>ICAO 40th Assembly</t>
  </si>
  <si>
    <t>Montreal</t>
  </si>
  <si>
    <t>Taxi Montreal airport to hotel</t>
  </si>
  <si>
    <t>lunch for CE</t>
  </si>
  <si>
    <t xml:space="preserve">Working dinner for Australian and New Zealand delegates </t>
  </si>
  <si>
    <t>Dinner New Zealand Delegation (including Manager from Ministry of Transport)</t>
  </si>
  <si>
    <t>Dinner for CE</t>
  </si>
  <si>
    <t>Taxi Hotel to Montreal airport</t>
  </si>
  <si>
    <t>Taxi Wellington airport to home</t>
  </si>
  <si>
    <t>Chair APANPIRG &amp; attend RASG</t>
  </si>
  <si>
    <t>Taxi for CE Bangkok airport to hotel</t>
  </si>
  <si>
    <t>Meals for CE and NZ Delegates</t>
  </si>
  <si>
    <t>Dinner NZ &amp; part Australian delegation</t>
  </si>
  <si>
    <t>Dinner for NZ delegation</t>
  </si>
  <si>
    <t>Meal for CE</t>
  </si>
  <si>
    <t>Taxi for CE in Bangkok</t>
  </si>
  <si>
    <t>Taxi Wellington airport to CAA</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</si>
  <si>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</si>
  <si>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</si>
  <si>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</si>
  <si>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Business Leaders Health and Safety Forum</t>
  </si>
  <si>
    <t>Taxi for CE Home to Airport</t>
  </si>
  <si>
    <t>Auckland</t>
  </si>
  <si>
    <t>Taxi for CE Auckland airport to Forum</t>
  </si>
  <si>
    <t>Taxi for CE Auckland Forum to airport</t>
  </si>
  <si>
    <t>Taxi for CE Wellington airport to CAA</t>
  </si>
  <si>
    <t>Meeting with Air NZ Auckland</t>
  </si>
  <si>
    <t>Parking Wellington airport</t>
  </si>
  <si>
    <t>Board meeting</t>
  </si>
  <si>
    <t>Taxi for CE CAA to Wellington airport</t>
  </si>
  <si>
    <t>Queenstown</t>
  </si>
  <si>
    <t>Taxi Queenstown airport  to hotel</t>
  </si>
  <si>
    <t xml:space="preserve">Taxi Hotel to Board meeting dinner </t>
  </si>
  <si>
    <t>Dinner for 11 people</t>
  </si>
  <si>
    <t>Taxi Board meeting dinner to Hotel</t>
  </si>
  <si>
    <t>Taxi hotel to Queenstown airport</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</si>
  <si>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</si>
  <si>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</si>
  <si>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</si>
  <si>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</si>
  <si>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</si>
  <si>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</si>
  <si>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2018 - 30 June 2019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</si>
  <si>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</si>
  <si>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</si>
  <si>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</si>
  <si>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</si>
  <si>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</si>
  <si>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</si>
  <si>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</si>
  <si>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</si>
  <si>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</si>
  <si>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</si>
  <si>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Working breakfast for CE and CE's from Worksafe, MNZ, EPA</t>
  </si>
  <si>
    <t>Breakfast for 4 persons</t>
  </si>
  <si>
    <t xml:space="preserve">Total hospitality expenses </t>
  </si>
  <si>
    <t>* Third parties include people and organisations external to the public service or statutory Crown entities.</t>
  </si>
  <si>
    <t>** Any non-standard date format or date outside 1 July 2018 - 30 June 2019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</si>
  <si>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</si>
  <si>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</si>
  <si>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</si>
  <si>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</si>
  <si>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</si>
  <si>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</si>
  <si>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Meeting of the Royal Aeronautical Society - New Zealand Division</t>
  </si>
  <si>
    <t>Parking</t>
  </si>
  <si>
    <t>Communications</t>
  </si>
  <si>
    <t>Mobile phone rental/tolls</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</si>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</sst>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409]d\ mmmm\ yyyy;@"/>
    <numFmt numFmtId="165" formatCode="_(&quot;$&quot;* #,##0.00_);_(&quot;$&quot;* \(#,##0.00\);_(&quot;$&quot;* &quot;-&quot;??_);_(@_)"/>
    <numFmt numFmtId="166" formatCode="&quot;$&quot;#,##0.00_);[Red]\(&quot;$&quot;#,##0.00\)"/>
    <numFmt numFmtId="167" formatCode="&quot;$&quot;#,##0.00"/>
  </numFmts>
  <fonts count="36" x14ac:knownFonts="1">
    <font>
      <sz val="11"/>
      <color theme="1"/>
      <name val="Calibri"/>
      <family val="2"/>
    </font>
    <font>
      <sz val="10"/>
      <color theme="1"/>
      <name val="Arial"/>
      <family val="2"/>
    </font>
    <font>
      <b/>
      <sz val="12"/>
      <color theme="0"/>
      <name val="Arial"/>
      <family val="2"/>
    </font>
    <font>
      <sz val="11"/>
      <color rgb="FFFF0000"/>
      <name val="Arial"/>
      <family val="2"/>
    </font>
    <font>
      <u/>
      <sz val="10"/>
      <color theme="10"/>
      <name val="Arial"/>
      <family val="2"/>
    </font>
    <font>
      <u/>
      <sz val="11"/>
      <color theme="10"/>
      <name val="Arial"/>
      <family val="2"/>
    </font>
    <font>
      <sz val="11"/>
      <name val="Arial"/>
      <family val="2"/>
    </font>
    <font>
      <b/>
      <sz val="11"/>
      <name val="Arial"/>
      <family val="2"/>
    </font>
    <font>
      <b/>
      <sz val="11"/>
      <color theme="0"/>
      <name val="Arial"/>
      <family val="2"/>
    </font>
    <font>
      <sz val="11"/>
      <color theme="1"/>
      <name val="Arial"/>
      <family val="2"/>
    </font>
    <font>
      <b/>
      <sz val="10"/>
      <color theme="0"/>
      <name val="Arial"/>
      <family val="2"/>
    </font>
    <font>
      <sz val="10"/>
      <color theme="0"/>
      <name val="Arial"/>
      <family val="2"/>
    </font>
    <font>
      <sz val="11"/>
      <color theme="10"/>
      <name val="Arial"/>
      <family val="2"/>
    </font>
    <font>
      <u/>
      <sz val="11"/>
      <color rgb="FF0070C0"/>
      <name val="Arial"/>
      <family val="2"/>
    </font>
    <font>
      <sz val="9"/>
      <color indexed="81"/>
      <name val="Tahoma"/>
      <family val="2"/>
    </font>
    <font>
      <b/>
      <sz val="16"/>
      <color theme="0"/>
      <name val="Arial"/>
      <family val="2"/>
    </font>
    <font>
      <sz val="12"/>
      <color theme="1"/>
      <name val="Arial"/>
      <family val="2"/>
    </font>
    <font>
      <sz val="12"/>
      <color indexed="8"/>
      <name val="Arial"/>
      <family val="2"/>
    </font>
    <font>
      <sz val="10"/>
      <name val="Arial"/>
      <family val="2"/>
    </font>
    <font>
      <b/>
      <sz val="10"/>
      <name val="Arial"/>
      <family val="2"/>
    </font>
    <font>
      <b/>
      <sz val="12"/>
      <name val="Arial"/>
      <family val="2"/>
    </font>
    <font>
      <b/>
      <i/>
      <sz val="12"/>
      <color indexed="8"/>
      <name val="Arial"/>
      <family val="2"/>
    </font>
    <font>
      <b/>
      <sz val="10"/>
      <color theme="1" tint="0.499984740745262"/>
      <name val="Arial"/>
      <family val="2"/>
    </font>
    <font>
      <sz val="10"/>
      <color theme="1" tint="0.499984740745262"/>
      <name val="Arial"/>
      <family val="2"/>
    </font>
    <font>
      <b/>
      <sz val="10"/>
      <color indexed="8"/>
      <name val="Arial"/>
      <family val="2"/>
    </font>
    <font>
      <b/>
      <sz val="10"/>
      <color theme="1"/>
      <name val="Arial"/>
      <family val="2"/>
    </font>
    <font>
      <sz val="10"/>
      <color indexed="8"/>
      <name val="Arial"/>
      <family val="2"/>
    </font>
    <font>
      <b/>
      <sz val="12"/>
      <color indexed="8"/>
      <name val="Arial"/>
      <family val="2"/>
    </font>
    <font>
      <i/>
      <sz val="10"/>
      <color indexed="8"/>
      <name val="Arial"/>
      <family val="2"/>
    </font>
    <font>
      <sz val="12"/>
      <color theme="0"/>
      <name val="Arial"/>
      <family val="2"/>
    </font>
    <font>
      <b/>
      <sz val="10"/>
      <color rgb="FFFFC000"/>
      <name val="Arial"/>
      <family val="2"/>
    </font>
    <font>
      <i/>
      <sz val="10"/>
      <color theme="1"/>
      <name val="Arial"/>
      <family val="2"/>
    </font>
    <font>
      <b/>
      <i/>
      <sz val="10"/>
      <color theme="1"/>
      <name val="Arial"/>
      <family val="2"/>
    </font>
    <font>
      <b/>
      <sz val="11"/>
      <color theme="1"/>
      <name val="Arial"/>
      <family val="2"/>
    </font>
    <font>
      <b/>
      <sz val="12"/>
      <color theme="1"/>
      <name val="Arial"/>
      <family val="2"/>
    </font>
    <font>
      <b/>
      <sz val="12"/>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rgb="FFFFC00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1" fillId="0" borderId="0"/>
    <xf numFmtId="0" fontId="4" fillId="0" borderId="0" applyNumberFormat="0" applyFill="0" applyBorder="0" applyAlignment="0" applyProtection="0"/>
    <xf numFmtId="165" fontId="1" fillId="0" borderId="0" applyFont="0" applyFill="0" applyBorder="0" applyAlignment="0" applyProtection="0"/>
  </cellStyleXfs>
  <cellXfs count="178">
    <xf numFmtId="0" fontId="0" fillId="0" borderId="0" xfId="0"/>
    <xf numFmtId="0" fontId="2" fillId="2" borderId="0" xfId="1" applyFont="1" applyFill="1" applyAlignment="1" applyProtection="1">
      <alignment horizontal="center" vertical="center"/>
    </xf>
    <xf numFmtId="0" fontId="3" fillId="0" borderId="0" xfId="1" applyFont="1" applyFill="1" applyAlignment="1" applyProtection="1">
      <alignment horizontal="center"/>
    </xf>
    <xf numFmtId="0" fontId="1" fillId="0" borderId="0" xfId="1" applyProtection="1"/>
    <xf numFmtId="0" fontId="5" fillId="3" borderId="0" xfId="2" applyFont="1" applyFill="1" applyAlignment="1" applyProtection="1">
      <alignment vertical="center" wrapText="1"/>
    </xf>
    <xf numFmtId="0" fontId="6" fillId="0" borderId="0" xfId="1" applyFont="1" applyAlignment="1" applyProtection="1">
      <alignment vertical="center"/>
    </xf>
    <xf numFmtId="0" fontId="7" fillId="4" borderId="1" xfId="1" applyFont="1" applyFill="1" applyBorder="1" applyAlignment="1" applyProtection="1">
      <alignment horizontal="center" vertical="center" wrapText="1"/>
    </xf>
    <xf numFmtId="0" fontId="8" fillId="2" borderId="0" xfId="1" applyFont="1" applyFill="1" applyAlignment="1" applyProtection="1">
      <alignment horizontal="justify" vertical="center"/>
    </xf>
    <xf numFmtId="0" fontId="9" fillId="0" borderId="0" xfId="1" applyFont="1" applyAlignment="1" applyProtection="1">
      <alignment vertical="center"/>
    </xf>
    <xf numFmtId="0" fontId="9" fillId="0" borderId="0" xfId="1" applyFont="1" applyFill="1" applyAlignment="1" applyProtection="1">
      <alignment vertical="center"/>
    </xf>
    <xf numFmtId="0" fontId="10" fillId="0" borderId="0" xfId="1" applyFont="1" applyFill="1" applyAlignment="1" applyProtection="1">
      <alignment horizontal="center" wrapText="1"/>
    </xf>
    <xf numFmtId="0" fontId="9" fillId="0" borderId="0" xfId="1" applyFont="1" applyFill="1" applyAlignment="1" applyProtection="1">
      <alignment vertical="center" wrapText="1"/>
    </xf>
    <xf numFmtId="0" fontId="6" fillId="0" borderId="0" xfId="1" applyFont="1" applyFill="1" applyAlignment="1" applyProtection="1">
      <alignment horizontal="justify" vertical="center"/>
    </xf>
    <xf numFmtId="0" fontId="5" fillId="0" borderId="0" xfId="2" applyFont="1" applyFill="1" applyAlignment="1" applyProtection="1">
      <alignment horizontal="justify" vertical="center"/>
    </xf>
    <xf numFmtId="0" fontId="9" fillId="0" borderId="0" xfId="1" applyFont="1" applyFill="1" applyAlignment="1" applyProtection="1">
      <alignment horizontal="justify" vertical="center"/>
    </xf>
    <xf numFmtId="0" fontId="8" fillId="5" borderId="0" xfId="1" applyFont="1" applyFill="1" applyAlignment="1" applyProtection="1">
      <alignment horizontal="justify" vertical="center"/>
    </xf>
    <xf numFmtId="0" fontId="6" fillId="0" borderId="0" xfId="1" applyFont="1" applyAlignment="1" applyProtection="1">
      <alignment horizontal="justify" vertical="center"/>
    </xf>
    <xf numFmtId="0" fontId="9" fillId="0" borderId="0" xfId="1" applyFont="1" applyAlignment="1" applyProtection="1">
      <alignment vertical="center" wrapText="1"/>
    </xf>
    <xf numFmtId="0" fontId="5" fillId="0" borderId="0" xfId="2" applyFont="1" applyAlignment="1" applyProtection="1">
      <alignment horizontal="justify" vertical="center"/>
    </xf>
    <xf numFmtId="0" fontId="6" fillId="0" borderId="0" xfId="2" applyFont="1" applyAlignment="1" applyProtection="1">
      <alignment horizontal="justify" vertical="center"/>
    </xf>
    <xf numFmtId="0" fontId="9" fillId="0" borderId="0" xfId="1" applyFont="1" applyAlignment="1" applyProtection="1">
      <alignment horizontal="justify" vertical="center"/>
    </xf>
    <xf numFmtId="0" fontId="6" fillId="0" borderId="0" xfId="1" applyFont="1" applyAlignment="1" applyProtection="1">
      <alignment horizontal="left" vertical="center" wrapText="1"/>
    </xf>
    <xf numFmtId="0" fontId="5" fillId="0" borderId="0" xfId="2" applyFont="1" applyAlignment="1" applyProtection="1">
      <alignment vertical="center"/>
    </xf>
    <xf numFmtId="0" fontId="6" fillId="3" borderId="0" xfId="2" applyFont="1" applyFill="1" applyAlignment="1" applyProtection="1">
      <alignment horizontal="justify" vertical="center"/>
    </xf>
    <xf numFmtId="0" fontId="6" fillId="0" borderId="0" xfId="1" applyFont="1" applyAlignment="1" applyProtection="1">
      <alignment horizontal="center" vertical="center"/>
    </xf>
    <xf numFmtId="0" fontId="1" fillId="0" borderId="0" xfId="1" applyAlignment="1" applyProtection="1">
      <alignment wrapText="1"/>
    </xf>
    <xf numFmtId="0" fontId="2" fillId="2" borderId="0" xfId="1" applyFont="1" applyFill="1" applyBorder="1" applyAlignment="1" applyProtection="1">
      <alignment vertical="center" wrapText="1" readingOrder="1"/>
    </xf>
    <xf numFmtId="0" fontId="17" fillId="0" borderId="0" xfId="1" applyFont="1" applyBorder="1" applyAlignment="1" applyProtection="1">
      <alignment vertical="center" wrapText="1" readingOrder="1"/>
    </xf>
    <xf numFmtId="0" fontId="2" fillId="5" borderId="0" xfId="1" applyFont="1" applyFill="1" applyBorder="1" applyAlignment="1" applyProtection="1">
      <alignment vertical="center" wrapText="1" readingOrder="1"/>
    </xf>
    <xf numFmtId="165" fontId="2" fillId="5" borderId="0" xfId="3" applyFont="1" applyFill="1" applyBorder="1" applyAlignment="1" applyProtection="1">
      <alignment horizontal="center" vertical="center" wrapText="1" readingOrder="1"/>
    </xf>
    <xf numFmtId="165" fontId="2" fillId="0" borderId="0" xfId="3" applyFont="1" applyFill="1" applyBorder="1" applyAlignment="1" applyProtection="1">
      <alignment horizontal="center" vertical="center" wrapText="1" readingOrder="1"/>
    </xf>
    <xf numFmtId="0" fontId="2" fillId="7" borderId="0" xfId="1" applyFont="1" applyFill="1" applyBorder="1" applyAlignment="1" applyProtection="1">
      <alignment vertical="center" wrapText="1" readingOrder="1"/>
    </xf>
    <xf numFmtId="165" fontId="2" fillId="7" borderId="0" xfId="3" applyFont="1" applyFill="1" applyBorder="1" applyAlignment="1" applyProtection="1">
      <alignment horizontal="center" vertical="center" wrapText="1" readingOrder="1"/>
    </xf>
    <xf numFmtId="0" fontId="10" fillId="0" borderId="0" xfId="1" applyFont="1" applyFill="1" applyBorder="1" applyAlignment="1" applyProtection="1">
      <alignment wrapText="1"/>
    </xf>
    <xf numFmtId="0" fontId="11" fillId="0" borderId="0" xfId="1" applyFont="1" applyProtection="1"/>
    <xf numFmtId="0" fontId="19" fillId="0" borderId="4" xfId="1" applyFont="1" applyFill="1" applyBorder="1" applyAlignment="1" applyProtection="1">
      <alignment vertical="center" wrapText="1" readingOrder="1"/>
    </xf>
    <xf numFmtId="166" fontId="19" fillId="0" borderId="5" xfId="3" applyNumberFormat="1" applyFont="1" applyFill="1" applyBorder="1" applyAlignment="1" applyProtection="1">
      <alignment vertical="center" wrapText="1" readingOrder="1"/>
    </xf>
    <xf numFmtId="0" fontId="18" fillId="0" borderId="6" xfId="3" applyNumberFormat="1" applyFont="1" applyFill="1" applyBorder="1" applyAlignment="1" applyProtection="1">
      <alignment horizontal="center" vertical="center" wrapText="1" readingOrder="1"/>
    </xf>
    <xf numFmtId="0" fontId="20" fillId="0" borderId="0" xfId="1" applyFont="1" applyFill="1" applyBorder="1" applyAlignment="1" applyProtection="1">
      <alignment vertical="center" wrapText="1" readingOrder="1"/>
    </xf>
    <xf numFmtId="1" fontId="19" fillId="0" borderId="6" xfId="1" applyNumberFormat="1" applyFont="1" applyFill="1" applyBorder="1" applyAlignment="1" applyProtection="1">
      <alignment horizontal="center" vertical="center" wrapText="1"/>
    </xf>
    <xf numFmtId="0" fontId="21" fillId="0" borderId="0" xfId="1" applyFont="1" applyFill="1" applyBorder="1" applyAlignment="1" applyProtection="1">
      <alignment wrapText="1"/>
    </xf>
    <xf numFmtId="0" fontId="19" fillId="0" borderId="0" xfId="1" applyFont="1" applyFill="1" applyBorder="1" applyAlignment="1" applyProtection="1">
      <alignment vertical="center" wrapText="1" readingOrder="1"/>
    </xf>
    <xf numFmtId="166" fontId="19" fillId="0" borderId="0" xfId="3" applyNumberFormat="1" applyFont="1" applyFill="1" applyBorder="1" applyAlignment="1" applyProtection="1">
      <alignment vertical="center" wrapText="1" readingOrder="1"/>
    </xf>
    <xf numFmtId="0" fontId="18" fillId="0" borderId="0" xfId="3" applyNumberFormat="1" applyFont="1" applyFill="1" applyBorder="1" applyAlignment="1" applyProtection="1">
      <alignment horizontal="center" vertical="center" wrapText="1" readingOrder="1"/>
    </xf>
    <xf numFmtId="0" fontId="18" fillId="0" borderId="0" xfId="1" applyFont="1" applyFill="1" applyBorder="1" applyAlignment="1" applyProtection="1">
      <alignment vertical="center"/>
    </xf>
    <xf numFmtId="1" fontId="20" fillId="0" borderId="0" xfId="1" applyNumberFormat="1" applyFont="1" applyFill="1" applyBorder="1" applyAlignment="1" applyProtection="1">
      <alignment horizontal="center" vertical="center" wrapText="1"/>
    </xf>
    <xf numFmtId="0" fontId="1" fillId="0" borderId="0" xfId="1" applyFill="1" applyBorder="1" applyAlignment="1" applyProtection="1">
      <alignment wrapText="1"/>
    </xf>
    <xf numFmtId="0" fontId="22" fillId="0" borderId="4" xfId="1" applyFont="1" applyFill="1" applyBorder="1" applyAlignment="1" applyProtection="1">
      <alignment horizontal="left" vertical="center" wrapText="1" indent="2" readingOrder="1"/>
    </xf>
    <xf numFmtId="166" fontId="22" fillId="0" borderId="5" xfId="3" applyNumberFormat="1" applyFont="1" applyFill="1" applyBorder="1" applyAlignment="1" applyProtection="1">
      <alignment vertical="center" wrapText="1" readingOrder="1"/>
    </xf>
    <xf numFmtId="0" fontId="23" fillId="0" borderId="6" xfId="3" applyNumberFormat="1" applyFont="1" applyFill="1" applyBorder="1" applyAlignment="1" applyProtection="1">
      <alignment horizontal="center" vertical="center" wrapText="1" readingOrder="1"/>
    </xf>
    <xf numFmtId="165" fontId="20" fillId="0" borderId="0" xfId="3" applyFont="1" applyFill="1" applyBorder="1" applyAlignment="1" applyProtection="1">
      <alignment vertical="center" wrapText="1" readingOrder="1"/>
    </xf>
    <xf numFmtId="0" fontId="18" fillId="0" borderId="0" xfId="1" applyFont="1" applyFill="1" applyAlignment="1" applyProtection="1">
      <alignment vertical="center" wrapText="1"/>
    </xf>
    <xf numFmtId="0" fontId="1" fillId="0" borderId="0" xfId="1" applyBorder="1" applyAlignment="1" applyProtection="1">
      <alignment wrapText="1"/>
    </xf>
    <xf numFmtId="0" fontId="24" fillId="0" borderId="0" xfId="1" applyFont="1" applyBorder="1" applyAlignment="1" applyProtection="1">
      <alignment wrapText="1"/>
    </xf>
    <xf numFmtId="0" fontId="2" fillId="0" borderId="0" xfId="1" applyFont="1" applyFill="1" applyBorder="1" applyAlignment="1" applyProtection="1">
      <alignment vertical="center" wrapText="1" readingOrder="1"/>
    </xf>
    <xf numFmtId="0" fontId="1" fillId="0" borderId="0" xfId="1" applyFill="1" applyAlignment="1" applyProtection="1">
      <alignment vertical="center" wrapText="1"/>
    </xf>
    <xf numFmtId="0" fontId="1" fillId="0" borderId="0" xfId="1" applyFill="1" applyAlignment="1" applyProtection="1">
      <alignment wrapText="1"/>
    </xf>
    <xf numFmtId="0" fontId="25" fillId="0" borderId="0" xfId="1" applyFont="1" applyFill="1" applyBorder="1" applyAlignment="1" applyProtection="1">
      <alignment wrapText="1"/>
    </xf>
    <xf numFmtId="0" fontId="24" fillId="0" borderId="0" xfId="1" applyFont="1" applyFill="1" applyBorder="1" applyAlignment="1" applyProtection="1">
      <alignment wrapText="1"/>
    </xf>
    <xf numFmtId="0" fontId="1" fillId="0" borderId="0" xfId="1" applyFont="1" applyBorder="1" applyAlignment="1" applyProtection="1">
      <alignment vertical="center"/>
    </xf>
    <xf numFmtId="0" fontId="1" fillId="0" borderId="0" xfId="1" applyFont="1" applyBorder="1" applyAlignment="1" applyProtection="1"/>
    <xf numFmtId="0" fontId="1" fillId="0" borderId="0" xfId="1" applyFont="1" applyBorder="1" applyAlignment="1" applyProtection="1">
      <alignment wrapText="1"/>
    </xf>
    <xf numFmtId="0" fontId="1" fillId="0" borderId="0" xfId="1" applyBorder="1" applyAlignment="1" applyProtection="1">
      <alignment vertical="top" wrapText="1"/>
    </xf>
    <xf numFmtId="0" fontId="25" fillId="8" borderId="0" xfId="1" applyFont="1" applyFill="1" applyAlignment="1" applyProtection="1"/>
    <xf numFmtId="0" fontId="25" fillId="8" borderId="0" xfId="1" applyFont="1" applyFill="1" applyAlignment="1" applyProtection="1">
      <alignment wrapText="1"/>
    </xf>
    <xf numFmtId="0" fontId="1" fillId="9" borderId="0" xfId="1" applyFill="1" applyAlignment="1" applyProtection="1"/>
    <xf numFmtId="0" fontId="1" fillId="9" borderId="0" xfId="1" applyFont="1" applyFill="1" applyAlignment="1" applyProtection="1">
      <alignment wrapText="1"/>
    </xf>
    <xf numFmtId="0" fontId="1" fillId="10" borderId="0" xfId="1" applyFill="1" applyAlignment="1" applyProtection="1"/>
    <xf numFmtId="0" fontId="1" fillId="10" borderId="0" xfId="1" applyFill="1" applyBorder="1" applyAlignment="1" applyProtection="1"/>
    <xf numFmtId="0" fontId="1" fillId="10" borderId="0" xfId="1" applyFill="1" applyAlignment="1" applyProtection="1">
      <alignment wrapText="1"/>
    </xf>
    <xf numFmtId="0" fontId="1" fillId="9" borderId="0" xfId="1" applyFont="1" applyFill="1" applyBorder="1" applyAlignment="1" applyProtection="1"/>
    <xf numFmtId="0" fontId="1" fillId="9" borderId="0" xfId="1" applyFill="1" applyAlignment="1" applyProtection="1">
      <alignment wrapText="1"/>
    </xf>
    <xf numFmtId="0" fontId="1" fillId="9" borderId="0" xfId="1" applyFont="1" applyFill="1" applyBorder="1" applyAlignment="1" applyProtection="1">
      <alignment wrapText="1"/>
    </xf>
    <xf numFmtId="0" fontId="26" fillId="10" borderId="0" xfId="1" applyFont="1" applyFill="1" applyBorder="1" applyAlignment="1" applyProtection="1">
      <alignment wrapText="1"/>
    </xf>
    <xf numFmtId="0" fontId="1" fillId="9" borderId="0" xfId="1" applyFill="1" applyAlignment="1" applyProtection="1">
      <alignment horizontal="left" vertical="top"/>
    </xf>
    <xf numFmtId="0" fontId="1" fillId="10" borderId="0" xfId="1" applyFont="1" applyFill="1" applyAlignment="1" applyProtection="1">
      <alignment horizontal="left" vertical="top" wrapText="1"/>
    </xf>
    <xf numFmtId="0" fontId="1" fillId="9" borderId="0" xfId="1" applyFont="1" applyFill="1" applyAlignment="1" applyProtection="1">
      <alignment horizontal="left" vertical="top" wrapText="1"/>
    </xf>
    <xf numFmtId="0" fontId="25" fillId="9" borderId="0" xfId="1" applyFont="1" applyFill="1" applyAlignment="1" applyProtection="1">
      <alignment wrapText="1"/>
    </xf>
    <xf numFmtId="0" fontId="25" fillId="9" borderId="0" xfId="1" applyFont="1" applyFill="1" applyBorder="1" applyAlignment="1" applyProtection="1">
      <alignment wrapText="1"/>
    </xf>
    <xf numFmtId="0" fontId="1" fillId="9" borderId="0" xfId="1" applyFont="1" applyFill="1" applyBorder="1" applyProtection="1"/>
    <xf numFmtId="0" fontId="25" fillId="10" borderId="0" xfId="1" applyFont="1" applyFill="1" applyAlignment="1" applyProtection="1"/>
    <xf numFmtId="0" fontId="25" fillId="10" borderId="0" xfId="1" applyFont="1" applyFill="1" applyAlignment="1" applyProtection="1">
      <alignment wrapText="1"/>
    </xf>
    <xf numFmtId="0" fontId="25" fillId="10" borderId="0" xfId="1" applyFont="1" applyFill="1" applyBorder="1" applyAlignment="1" applyProtection="1">
      <alignment wrapText="1"/>
    </xf>
    <xf numFmtId="0" fontId="1" fillId="10" borderId="0" xfId="1" applyFont="1" applyFill="1" applyBorder="1" applyProtection="1"/>
    <xf numFmtId="2" fontId="1" fillId="10" borderId="0" xfId="1" applyNumberFormat="1" applyFont="1" applyFill="1" applyAlignment="1" applyProtection="1">
      <alignment vertical="top"/>
    </xf>
    <xf numFmtId="0" fontId="25" fillId="9" borderId="0" xfId="1" applyFont="1" applyFill="1" applyAlignment="1" applyProtection="1">
      <alignment horizontal="center" vertical="top"/>
    </xf>
    <xf numFmtId="1" fontId="1" fillId="9" borderId="0" xfId="1" applyNumberFormat="1" applyFont="1" applyFill="1" applyBorder="1" applyAlignment="1" applyProtection="1">
      <alignment horizontal="center"/>
    </xf>
    <xf numFmtId="0" fontId="1" fillId="9" borderId="0" xfId="1" applyFont="1" applyFill="1" applyBorder="1" applyAlignment="1" applyProtection="1">
      <alignment horizontal="center"/>
    </xf>
    <xf numFmtId="1" fontId="25" fillId="9" borderId="0" xfId="1" applyNumberFormat="1" applyFont="1" applyFill="1" applyBorder="1" applyAlignment="1" applyProtection="1">
      <alignment horizontal="center"/>
    </xf>
    <xf numFmtId="0" fontId="25" fillId="10" borderId="0" xfId="1" applyFont="1" applyFill="1" applyBorder="1" applyAlignment="1" applyProtection="1">
      <alignment horizontal="center" wrapText="1"/>
    </xf>
    <xf numFmtId="1" fontId="1" fillId="10" borderId="0" xfId="1" applyNumberFormat="1" applyFont="1" applyFill="1" applyBorder="1" applyAlignment="1" applyProtection="1">
      <alignment horizontal="center"/>
    </xf>
    <xf numFmtId="0" fontId="1" fillId="10" borderId="0" xfId="1" applyFont="1" applyFill="1" applyBorder="1" applyAlignment="1" applyProtection="1">
      <alignment horizontal="center"/>
    </xf>
    <xf numFmtId="0" fontId="25" fillId="9" borderId="0" xfId="1" applyFont="1" applyFill="1" applyAlignment="1" applyProtection="1">
      <alignment horizontal="center" wrapText="1"/>
    </xf>
    <xf numFmtId="0" fontId="10" fillId="5" borderId="0" xfId="1" applyFont="1" applyFill="1" applyBorder="1" applyAlignment="1" applyProtection="1">
      <alignment vertical="center" wrapText="1"/>
    </xf>
    <xf numFmtId="0" fontId="24" fillId="0" borderId="0" xfId="1" applyFont="1" applyBorder="1" applyAlignment="1" applyProtection="1">
      <alignment vertical="center" wrapText="1"/>
    </xf>
    <xf numFmtId="164" fontId="18" fillId="4" borderId="4" xfId="1" applyNumberFormat="1" applyFont="1" applyFill="1" applyBorder="1" applyAlignment="1" applyProtection="1">
      <alignment vertical="center"/>
      <protection locked="0"/>
    </xf>
    <xf numFmtId="166" fontId="18" fillId="4" borderId="5" xfId="1" applyNumberFormat="1" applyFont="1" applyFill="1" applyBorder="1" applyAlignment="1" applyProtection="1">
      <alignment vertical="center" wrapText="1"/>
      <protection locked="0"/>
    </xf>
    <xf numFmtId="0" fontId="18" fillId="4" borderId="5" xfId="1" applyFont="1" applyFill="1" applyBorder="1" applyAlignment="1" applyProtection="1">
      <alignment vertical="center" wrapText="1"/>
      <protection locked="0"/>
    </xf>
    <xf numFmtId="0" fontId="18" fillId="4" borderId="6" xfId="1" applyFont="1" applyFill="1" applyBorder="1" applyAlignment="1" applyProtection="1">
      <alignment vertical="center" wrapText="1"/>
      <protection locked="0"/>
    </xf>
    <xf numFmtId="0" fontId="1" fillId="0" borderId="0" xfId="1" applyAlignment="1" applyProtection="1">
      <alignment wrapText="1"/>
      <protection locked="0"/>
    </xf>
    <xf numFmtId="0" fontId="1" fillId="0" borderId="0" xfId="1" applyProtection="1">
      <protection locked="0"/>
    </xf>
    <xf numFmtId="0" fontId="0" fillId="0" borderId="0" xfId="0" applyAlignment="1" applyProtection="1">
      <alignment wrapText="1"/>
      <protection locked="0"/>
    </xf>
    <xf numFmtId="164" fontId="18" fillId="4" borderId="4" xfId="1" applyNumberFormat="1" applyFont="1" applyFill="1" applyBorder="1" applyAlignment="1" applyProtection="1">
      <alignment vertical="center" wrapText="1"/>
      <protection locked="0"/>
    </xf>
    <xf numFmtId="164" fontId="18" fillId="4" borderId="8" xfId="1" applyNumberFormat="1" applyFont="1" applyFill="1" applyBorder="1" applyAlignment="1" applyProtection="1">
      <alignment vertical="center" wrapText="1"/>
      <protection locked="0"/>
    </xf>
    <xf numFmtId="166" fontId="18" fillId="4" borderId="9" xfId="1" applyNumberFormat="1" applyFont="1" applyFill="1" applyBorder="1" applyAlignment="1" applyProtection="1">
      <alignment vertical="center" wrapText="1"/>
      <protection locked="0"/>
    </xf>
    <xf numFmtId="0" fontId="18" fillId="4" borderId="9" xfId="1" applyFont="1" applyFill="1" applyBorder="1" applyAlignment="1" applyProtection="1">
      <alignment vertical="center" wrapText="1"/>
      <protection locked="0"/>
    </xf>
    <xf numFmtId="0" fontId="18" fillId="4" borderId="10" xfId="1" applyFont="1" applyFill="1" applyBorder="1" applyAlignment="1" applyProtection="1">
      <alignment vertical="center" wrapText="1"/>
      <protection locked="0"/>
    </xf>
    <xf numFmtId="0" fontId="10" fillId="5" borderId="0" xfId="1" applyFont="1" applyFill="1" applyBorder="1" applyAlignment="1" applyProtection="1">
      <alignment vertical="center"/>
    </xf>
    <xf numFmtId="166" fontId="10" fillId="5" borderId="0" xfId="1" applyNumberFormat="1" applyFont="1" applyFill="1" applyBorder="1" applyAlignment="1" applyProtection="1">
      <alignment vertical="center"/>
    </xf>
    <xf numFmtId="0" fontId="30" fillId="5" borderId="0" xfId="1" applyFont="1" applyFill="1" applyBorder="1" applyAlignment="1" applyProtection="1">
      <alignment horizontal="center" vertical="center" wrapText="1"/>
    </xf>
    <xf numFmtId="0" fontId="1" fillId="0" borderId="0" xfId="1" applyAlignment="1" applyProtection="1">
      <alignment vertical="center" wrapText="1"/>
    </xf>
    <xf numFmtId="166" fontId="1" fillId="0" borderId="0" xfId="1" applyNumberFormat="1" applyBorder="1" applyAlignment="1" applyProtection="1">
      <alignment wrapText="1"/>
    </xf>
    <xf numFmtId="0" fontId="8" fillId="5" borderId="0" xfId="1" applyFont="1" applyFill="1" applyBorder="1" applyAlignment="1" applyProtection="1">
      <alignment vertical="center" wrapText="1" readingOrder="1"/>
    </xf>
    <xf numFmtId="166" fontId="8" fillId="5" borderId="0" xfId="1" applyNumberFormat="1" applyFont="1" applyFill="1" applyBorder="1" applyAlignment="1" applyProtection="1">
      <alignment vertical="center"/>
    </xf>
    <xf numFmtId="0" fontId="11" fillId="5" borderId="0" xfId="1" applyFont="1" applyFill="1" applyBorder="1" applyAlignment="1" applyProtection="1"/>
    <xf numFmtId="0" fontId="1" fillId="0" borderId="0" xfId="1" applyBorder="1" applyAlignment="1" applyProtection="1"/>
    <xf numFmtId="0" fontId="1" fillId="0" borderId="0" xfId="1" applyBorder="1" applyAlignment="1" applyProtection="1">
      <alignment vertical="center"/>
    </xf>
    <xf numFmtId="0" fontId="1" fillId="0" borderId="0" xfId="1" applyAlignment="1" applyProtection="1"/>
    <xf numFmtId="0" fontId="1" fillId="0" borderId="0" xfId="1" applyFont="1" applyAlignment="1" applyProtection="1">
      <alignment vertical="center"/>
    </xf>
    <xf numFmtId="0" fontId="1" fillId="0" borderId="0" xfId="1" applyAlignment="1" applyProtection="1">
      <alignment vertical="top" wrapText="1"/>
    </xf>
    <xf numFmtId="0" fontId="1" fillId="0" borderId="0" xfId="1" applyFont="1" applyBorder="1" applyProtection="1"/>
    <xf numFmtId="0" fontId="27" fillId="0" borderId="0" xfId="1" applyFont="1" applyFill="1" applyBorder="1" applyAlignment="1" applyProtection="1">
      <alignment wrapText="1"/>
    </xf>
    <xf numFmtId="0" fontId="1" fillId="4" borderId="5" xfId="1" applyFont="1" applyFill="1" applyBorder="1" applyAlignment="1" applyProtection="1">
      <alignment vertical="center" wrapText="1"/>
      <protection locked="0"/>
    </xf>
    <xf numFmtId="0" fontId="1" fillId="4" borderId="6" xfId="1" applyFont="1" applyFill="1" applyBorder="1" applyAlignment="1" applyProtection="1">
      <alignment vertical="center" wrapText="1"/>
      <protection locked="0"/>
    </xf>
    <xf numFmtId="0" fontId="1" fillId="0" borderId="0" xfId="1" applyFont="1" applyBorder="1" applyProtection="1">
      <protection locked="0"/>
    </xf>
    <xf numFmtId="0" fontId="8" fillId="5" borderId="0" xfId="1" applyFont="1" applyFill="1" applyBorder="1" applyAlignment="1" applyProtection="1">
      <alignment vertical="center" readingOrder="1"/>
    </xf>
    <xf numFmtId="166" fontId="8" fillId="5" borderId="0" xfId="1" applyNumberFormat="1" applyFont="1" applyFill="1" applyBorder="1" applyAlignment="1" applyProtection="1">
      <alignment vertical="center" wrapText="1" readingOrder="1"/>
    </xf>
    <xf numFmtId="0" fontId="30" fillId="5" borderId="0" xfId="1" applyFont="1" applyFill="1" applyBorder="1" applyAlignment="1" applyProtection="1">
      <alignment horizontal="center" vertical="center" readingOrder="1"/>
    </xf>
    <xf numFmtId="0" fontId="25" fillId="0" borderId="0" xfId="1" applyFont="1" applyBorder="1" applyAlignment="1" applyProtection="1">
      <alignment wrapText="1"/>
    </xf>
    <xf numFmtId="0" fontId="1" fillId="0" borderId="0" xfId="1" applyBorder="1" applyAlignment="1" applyProtection="1">
      <alignment vertical="center" wrapText="1"/>
    </xf>
    <xf numFmtId="0" fontId="1" fillId="0" borderId="0" xfId="1" applyFont="1" applyBorder="1" applyAlignment="1" applyProtection="1">
      <alignment vertical="center" wrapText="1"/>
    </xf>
    <xf numFmtId="0" fontId="1" fillId="0" borderId="0" xfId="1" applyFont="1" applyAlignment="1" applyProtection="1">
      <alignment horizontal="justify" vertical="center"/>
    </xf>
    <xf numFmtId="0" fontId="1" fillId="0" borderId="0" xfId="1" applyFont="1" applyBorder="1" applyAlignment="1" applyProtection="1">
      <alignment horizontal="justify" vertical="center"/>
    </xf>
    <xf numFmtId="0" fontId="1" fillId="0" borderId="0" xfId="1" applyFont="1" applyProtection="1"/>
    <xf numFmtId="0" fontId="1" fillId="0" borderId="0" xfId="1" applyFont="1" applyProtection="1">
      <protection locked="0"/>
    </xf>
    <xf numFmtId="0" fontId="1" fillId="0" borderId="0" xfId="1" applyFont="1" applyFill="1" applyProtection="1"/>
    <xf numFmtId="0" fontId="1" fillId="0" borderId="0" xfId="1" applyBorder="1" applyAlignment="1" applyProtection="1">
      <alignment vertical="top"/>
    </xf>
    <xf numFmtId="0" fontId="1" fillId="0" borderId="0" xfId="1" applyFont="1" applyAlignment="1" applyProtection="1">
      <alignment wrapText="1"/>
    </xf>
    <xf numFmtId="0" fontId="10" fillId="7" borderId="0" xfId="1" applyFont="1" applyFill="1" applyBorder="1" applyAlignment="1" applyProtection="1">
      <alignment vertical="center" wrapText="1"/>
    </xf>
    <xf numFmtId="0" fontId="10" fillId="7" borderId="0" xfId="1" applyFont="1" applyFill="1" applyBorder="1" applyAlignment="1" applyProtection="1">
      <alignment horizontal="left" vertical="center" wrapText="1"/>
    </xf>
    <xf numFmtId="0" fontId="18" fillId="4" borderId="5" xfId="1" applyNumberFormat="1" applyFont="1" applyFill="1" applyBorder="1" applyAlignment="1" applyProtection="1">
      <alignment horizontal="left" vertical="center" wrapText="1"/>
      <protection locked="0"/>
    </xf>
    <xf numFmtId="166" fontId="18" fillId="4" borderId="5" xfId="1" applyNumberFormat="1" applyFont="1" applyFill="1" applyBorder="1" applyAlignment="1" applyProtection="1">
      <alignment horizontal="right" vertical="center" wrapText="1"/>
      <protection locked="0"/>
    </xf>
    <xf numFmtId="0" fontId="1" fillId="4" borderId="5" xfId="1" applyFont="1" applyFill="1" applyBorder="1" applyAlignment="1" applyProtection="1">
      <alignment horizontal="left" vertical="center" wrapText="1"/>
      <protection locked="0"/>
    </xf>
    <xf numFmtId="0" fontId="1" fillId="4" borderId="6" xfId="1" applyFont="1" applyFill="1" applyBorder="1" applyAlignment="1" applyProtection="1">
      <alignment horizontal="left" vertical="center" wrapText="1"/>
      <protection locked="0"/>
    </xf>
    <xf numFmtId="0" fontId="8" fillId="7" borderId="0" xfId="1" applyFont="1" applyFill="1" applyBorder="1" applyAlignment="1" applyProtection="1">
      <alignment horizontal="left" vertical="center" readingOrder="1"/>
    </xf>
    <xf numFmtId="167" fontId="8" fillId="7" borderId="0" xfId="1" applyNumberFormat="1" applyFont="1" applyFill="1" applyBorder="1" applyAlignment="1" applyProtection="1">
      <alignment horizontal="left" vertical="center" wrapText="1"/>
    </xf>
    <xf numFmtId="1" fontId="8" fillId="7" borderId="0" xfId="1" applyNumberFormat="1" applyFont="1" applyFill="1" applyBorder="1" applyAlignment="1" applyProtection="1">
      <alignment horizontal="center" vertical="center" wrapText="1"/>
    </xf>
    <xf numFmtId="167" fontId="30" fillId="7" borderId="0" xfId="1" applyNumberFormat="1" applyFont="1" applyFill="1" applyBorder="1" applyAlignment="1" applyProtection="1">
      <alignment horizontal="center" vertical="center" wrapText="1"/>
    </xf>
    <xf numFmtId="0" fontId="33" fillId="0" borderId="0" xfId="1" applyFont="1" applyBorder="1" applyProtection="1"/>
    <xf numFmtId="167" fontId="8" fillId="11" borderId="0" xfId="1" applyNumberFormat="1" applyFont="1" applyFill="1" applyBorder="1" applyAlignment="1" applyProtection="1">
      <alignment horizontal="left" vertical="center" wrapText="1"/>
    </xf>
    <xf numFmtId="1" fontId="8" fillId="11" borderId="0" xfId="1" applyNumberFormat="1" applyFont="1" applyFill="1" applyBorder="1" applyAlignment="1" applyProtection="1">
      <alignment horizontal="center" vertical="center" wrapText="1"/>
    </xf>
    <xf numFmtId="0" fontId="34" fillId="0" borderId="0" xfId="1" applyFont="1" applyBorder="1" applyProtection="1"/>
    <xf numFmtId="167" fontId="35" fillId="0" borderId="0" xfId="1" applyNumberFormat="1" applyFont="1" applyFill="1" applyBorder="1" applyAlignment="1" applyProtection="1">
      <alignment vertical="center" wrapText="1"/>
    </xf>
    <xf numFmtId="0" fontId="8" fillId="0" borderId="0" xfId="1" applyFont="1" applyFill="1" applyBorder="1" applyAlignment="1" applyProtection="1">
      <alignment horizontal="center" vertical="center" wrapText="1"/>
    </xf>
    <xf numFmtId="0" fontId="25" fillId="0" borderId="0" xfId="1" applyFont="1" applyBorder="1" applyProtection="1"/>
    <xf numFmtId="0" fontId="1" fillId="0" borderId="0" xfId="1" applyFont="1" applyFill="1" applyBorder="1" applyAlignment="1" applyProtection="1">
      <alignment vertical="center"/>
    </xf>
    <xf numFmtId="0" fontId="1" fillId="0" borderId="0" xfId="1" applyFont="1" applyFill="1" applyBorder="1" applyAlignment="1" applyProtection="1">
      <alignment wrapText="1"/>
    </xf>
    <xf numFmtId="0" fontId="17" fillId="4" borderId="2" xfId="1" applyFont="1" applyFill="1" applyBorder="1" applyAlignment="1" applyProtection="1">
      <alignment horizontal="left" vertical="center" wrapText="1" readingOrder="1"/>
      <protection locked="0"/>
    </xf>
    <xf numFmtId="0" fontId="18" fillId="0" borderId="0" xfId="1" applyFont="1" applyFill="1" applyBorder="1" applyAlignment="1" applyProtection="1">
      <alignment horizontal="center" vertical="center" wrapText="1" readingOrder="1"/>
    </xf>
    <xf numFmtId="0" fontId="15" fillId="2" borderId="0" xfId="1" applyFont="1" applyFill="1" applyBorder="1" applyAlignment="1" applyProtection="1">
      <alignment horizontal="center" vertical="center"/>
    </xf>
    <xf numFmtId="0" fontId="16" fillId="4" borderId="2" xfId="1" applyFont="1" applyFill="1" applyBorder="1" applyAlignment="1" applyProtection="1">
      <alignment horizontal="left" vertical="center" wrapText="1" readingOrder="1"/>
      <protection locked="0"/>
    </xf>
    <xf numFmtId="164" fontId="17" fillId="6" borderId="2" xfId="1" applyNumberFormat="1" applyFont="1" applyFill="1" applyBorder="1" applyAlignment="1" applyProtection="1">
      <alignment horizontal="left" vertical="center" wrapText="1" readingOrder="1"/>
      <protection locked="0"/>
    </xf>
    <xf numFmtId="0" fontId="16" fillId="0" borderId="3" xfId="1" applyFont="1" applyBorder="1" applyAlignment="1" applyProtection="1">
      <alignment horizontal="left" vertical="center"/>
    </xf>
    <xf numFmtId="0" fontId="30"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center" vertical="center" wrapText="1" readingOrder="1"/>
    </xf>
    <xf numFmtId="0" fontId="27" fillId="0" borderId="7" xfId="1" applyFont="1" applyFill="1" applyBorder="1" applyAlignment="1" applyProtection="1">
      <alignment horizontal="center" vertical="center" wrapText="1" readingOrder="1"/>
    </xf>
    <xf numFmtId="0" fontId="27" fillId="0" borderId="0" xfId="1" applyFont="1" applyFill="1" applyBorder="1" applyAlignment="1" applyProtection="1">
      <alignment horizontal="center" vertical="center" wrapText="1" readingOrder="1"/>
    </xf>
    <xf numFmtId="0" fontId="28" fillId="0" borderId="7" xfId="1" applyFont="1" applyFill="1" applyBorder="1" applyAlignment="1" applyProtection="1">
      <alignment horizontal="center" vertical="center" wrapText="1" readingOrder="1"/>
    </xf>
    <xf numFmtId="0" fontId="28" fillId="0" borderId="0" xfId="1" applyFont="1" applyFill="1" applyBorder="1" applyAlignment="1" applyProtection="1">
      <alignment horizontal="center" vertical="center" wrapText="1" readingOrder="1"/>
    </xf>
    <xf numFmtId="0" fontId="10" fillId="5" borderId="0" xfId="1" applyFont="1" applyFill="1" applyBorder="1" applyAlignment="1" applyProtection="1">
      <alignment horizontal="center" vertical="center" wrapText="1" readingOrder="1"/>
    </xf>
    <xf numFmtId="164" fontId="16" fillId="0" borderId="2" xfId="1" applyNumberFormat="1" applyFont="1" applyBorder="1" applyAlignment="1" applyProtection="1">
      <alignment horizontal="left" vertical="center" wrapText="1" readingOrder="1"/>
    </xf>
    <xf numFmtId="0" fontId="27" fillId="0" borderId="0" xfId="1" applyFont="1" applyFill="1" applyBorder="1" applyAlignment="1" applyProtection="1">
      <alignment horizontal="center" vertical="center" wrapText="1"/>
    </xf>
    <xf numFmtId="0" fontId="16" fillId="0" borderId="0" xfId="1" applyFont="1" applyBorder="1" applyAlignment="1" applyProtection="1">
      <alignment horizontal="center" vertical="center" wrapText="1"/>
    </xf>
    <xf numFmtId="0" fontId="28" fillId="0" borderId="0" xfId="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wrapText="1"/>
    </xf>
    <xf numFmtId="0" fontId="31" fillId="0" borderId="0" xfId="1" applyFont="1" applyBorder="1" applyAlignment="1" applyProtection="1">
      <alignment horizontal="center" vertical="center" wrapText="1"/>
    </xf>
    <xf numFmtId="0" fontId="31" fillId="0" borderId="0" xfId="1" applyFont="1" applyBorder="1" applyAlignment="1" applyProtection="1">
      <alignment horizontal="center" vertical="center"/>
    </xf>
    <xf numFmtId="0" fontId="30" fillId="7" borderId="0" xfId="1" applyFont="1" applyFill="1" applyBorder="1" applyAlignment="1" applyProtection="1">
      <alignment horizontal="center" vertical="center" wrapText="1"/>
    </xf>
  </cellXfs>
  <cellStyles count="4">
    <cellStyle name="Currency 2" xfId="3" xr:uid="{00000000-0005-0000-0000-000000000000}"/>
    <cellStyle name="Hyperlink" xfId="2" builtinId="8"/>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election sqref="A1:F1"/>
    </sheetView>
  </sheetViews>
  <sheetFormatPr defaultColWidth="0" defaultRowHeight="14.25" zeroHeight="1" x14ac:dyDescent="0.2"/>
  <cols>
    <col min="1" max="1" width="219.28515625" style="5" customWidth="1"/>
    <col min="2" max="2" width="33.28515625" style="2" customWidth="1"/>
    <col min="3" max="16384" width="8.7109375" style="3" hidden="1"/>
  </cols>
  <sheetData>
    <row r="1" spans="1:2" ht="23.25" customHeight="1" x14ac:dyDescent="0.2">
      <c r="A1" s="1" t="s">
        <v>0</v>
      </c>
    </row>
    <row r="2" spans="1:2" ht="33" customHeight="1" x14ac:dyDescent="0.2">
      <c r="A2" s="4" t="s">
        <v>1</v>
      </c>
    </row>
    <row r="3" spans="1:2" ht="17.25" customHeight="1" x14ac:dyDescent="0.2"/>
    <row r="4" spans="1:2" ht="23.25" customHeight="1" x14ac:dyDescent="0.2">
      <c r="A4" s="6" t="s">
        <v>2</v>
      </c>
    </row>
    <row r="5" spans="1:2" ht="17.25" customHeight="1" x14ac:dyDescent="0.2"/>
    <row r="6" spans="1:2" ht="23.25" customHeight="1" x14ac:dyDescent="0.2">
      <c r="A6" s="7" t="s">
        <v>3</v>
      </c>
    </row>
    <row r="7" spans="1:2" ht="17.25" customHeight="1" x14ac:dyDescent="0.2">
      <c r="A7" s="8" t="s">
        <v>4</v>
      </c>
    </row>
    <row r="8" spans="1:2" ht="17.25" customHeight="1" x14ac:dyDescent="0.2">
      <c r="A8" s="9" t="s">
        <v>5</v>
      </c>
    </row>
    <row r="9" spans="1:2" ht="17.25" customHeight="1" x14ac:dyDescent="0.2">
      <c r="A9" s="9"/>
    </row>
    <row r="10" spans="1:2" ht="23.25" customHeight="1" x14ac:dyDescent="0.2">
      <c r="A10" s="7" t="s">
        <v>6</v>
      </c>
      <c r="B10" s="10" t="s">
        <v>7</v>
      </c>
    </row>
    <row r="11" spans="1:2" ht="17.25" customHeight="1" x14ac:dyDescent="0.2">
      <c r="A11" s="11" t="s">
        <v>8</v>
      </c>
    </row>
    <row r="12" spans="1:2" ht="17.25" customHeight="1" x14ac:dyDescent="0.2">
      <c r="A12" s="9" t="s">
        <v>9</v>
      </c>
    </row>
    <row r="13" spans="1:2" ht="17.25" customHeight="1" x14ac:dyDescent="0.2">
      <c r="A13" s="9" t="s">
        <v>10</v>
      </c>
    </row>
    <row r="14" spans="1:2" ht="17.25" customHeight="1" x14ac:dyDescent="0.2">
      <c r="A14" s="12" t="s">
        <v>11</v>
      </c>
    </row>
    <row r="15" spans="1:2" ht="17.25" customHeight="1" x14ac:dyDescent="0.2">
      <c r="A15" s="9" t="s">
        <v>12</v>
      </c>
    </row>
    <row r="16" spans="1:2" ht="17.25" customHeight="1" x14ac:dyDescent="0.2">
      <c r="A16" s="9"/>
    </row>
    <row r="17" spans="1:1" ht="23.25" customHeight="1" x14ac:dyDescent="0.2">
      <c r="A17" s="7" t="s">
        <v>13</v>
      </c>
    </row>
    <row r="18" spans="1:1" ht="17.25" customHeight="1" x14ac:dyDescent="0.2">
      <c r="A18" s="12" t="s">
        <v>14</v>
      </c>
    </row>
    <row r="19" spans="1:1" ht="17.25" customHeight="1" x14ac:dyDescent="0.2">
      <c r="A19" s="12" t="s">
        <v>15</v>
      </c>
    </row>
    <row r="20" spans="1:1" ht="17.25" customHeight="1" x14ac:dyDescent="0.2">
      <c r="A20" s="13" t="s">
        <v>16</v>
      </c>
    </row>
    <row r="21" spans="1:1" ht="17.25" customHeight="1" x14ac:dyDescent="0.2">
      <c r="A21" s="14"/>
    </row>
    <row r="22" spans="1:1" ht="23.25" customHeight="1" x14ac:dyDescent="0.2">
      <c r="A22" s="7" t="s">
        <v>17</v>
      </c>
    </row>
    <row r="23" spans="1:1" ht="17.25" customHeight="1" x14ac:dyDescent="0.2">
      <c r="A23" s="14" t="s">
        <v>18</v>
      </c>
    </row>
    <row r="24" spans="1:1" ht="17.25" customHeight="1" x14ac:dyDescent="0.2">
      <c r="A24" s="14"/>
    </row>
    <row r="25" spans="1:1" ht="23.25" customHeight="1" x14ac:dyDescent="0.2">
      <c r="A25" s="7" t="s">
        <v>19</v>
      </c>
    </row>
    <row r="26" spans="1:1" ht="17.25" customHeight="1" x14ac:dyDescent="0.2">
      <c r="A26" s="15" t="s">
        <v>20</v>
      </c>
    </row>
    <row r="27" spans="1:1" ht="32.25" customHeight="1" x14ac:dyDescent="0.2">
      <c r="A27" s="12" t="s">
        <v>21</v>
      </c>
    </row>
    <row r="28" spans="1:1" ht="17.25" customHeight="1" x14ac:dyDescent="0.2">
      <c r="A28" s="15" t="s">
        <v>22</v>
      </c>
    </row>
    <row r="29" spans="1:1" ht="32.25" customHeight="1" x14ac:dyDescent="0.2">
      <c r="A29" s="12" t="s">
        <v>23</v>
      </c>
    </row>
    <row r="30" spans="1:1" ht="17.25" customHeight="1" x14ac:dyDescent="0.2">
      <c r="A30" s="15" t="s">
        <v>24</v>
      </c>
    </row>
    <row r="31" spans="1:1" ht="17.25" customHeight="1" x14ac:dyDescent="0.2">
      <c r="A31" s="12" t="s">
        <v>25</v>
      </c>
    </row>
    <row r="32" spans="1:1" ht="17.25" customHeight="1" x14ac:dyDescent="0.2">
      <c r="A32" s="15" t="s">
        <v>26</v>
      </c>
    </row>
    <row r="33" spans="1:1" ht="32.25" customHeight="1" x14ac:dyDescent="0.2">
      <c r="A33" s="16" t="s">
        <v>27</v>
      </c>
    </row>
    <row r="34" spans="1:1" ht="32.25" customHeight="1" x14ac:dyDescent="0.2">
      <c r="A34" s="17" t="s">
        <v>28</v>
      </c>
    </row>
    <row r="35" spans="1:1" ht="17.25" customHeight="1" x14ac:dyDescent="0.2">
      <c r="A35" s="15" t="s">
        <v>29</v>
      </c>
    </row>
    <row r="36" spans="1:1" ht="32.25" customHeight="1" x14ac:dyDescent="0.2">
      <c r="A36" s="12" t="s">
        <v>30</v>
      </c>
    </row>
    <row r="37" spans="1:1" ht="32.25" customHeight="1" x14ac:dyDescent="0.2">
      <c r="A37" s="16" t="s">
        <v>31</v>
      </c>
    </row>
    <row r="38" spans="1:1" ht="32.25" customHeight="1" x14ac:dyDescent="0.2">
      <c r="A38" s="12" t="s">
        <v>32</v>
      </c>
    </row>
    <row r="39" spans="1:1" ht="17.25" customHeight="1" x14ac:dyDescent="0.2">
      <c r="A39" s="17"/>
    </row>
    <row r="40" spans="1:1" ht="22.5" customHeight="1" x14ac:dyDescent="0.2">
      <c r="A40" s="7" t="s">
        <v>33</v>
      </c>
    </row>
    <row r="41" spans="1:1" ht="17.25" customHeight="1" x14ac:dyDescent="0.2">
      <c r="A41" s="18" t="s">
        <v>34</v>
      </c>
    </row>
    <row r="42" spans="1:1" ht="17.25" customHeight="1" x14ac:dyDescent="0.2">
      <c r="A42" s="19" t="s">
        <v>35</v>
      </c>
    </row>
    <row r="43" spans="1:1" ht="17.25" customHeight="1" x14ac:dyDescent="0.2">
      <c r="A43" s="20" t="s">
        <v>36</v>
      </c>
    </row>
    <row r="44" spans="1:1" ht="32.25" customHeight="1" x14ac:dyDescent="0.2">
      <c r="A44" s="20" t="s">
        <v>37</v>
      </c>
    </row>
    <row r="45" spans="1:1" ht="32.25" customHeight="1" x14ac:dyDescent="0.2">
      <c r="A45" s="20" t="s">
        <v>38</v>
      </c>
    </row>
    <row r="46" spans="1:1" ht="17.25" customHeight="1" x14ac:dyDescent="0.2">
      <c r="A46" s="21" t="s">
        <v>39</v>
      </c>
    </row>
    <row r="47" spans="1:1" ht="32.25" customHeight="1" x14ac:dyDescent="0.2">
      <c r="A47" s="16" t="s">
        <v>40</v>
      </c>
    </row>
    <row r="48" spans="1:1" ht="32.25" customHeight="1" x14ac:dyDescent="0.2">
      <c r="A48" s="16" t="s">
        <v>41</v>
      </c>
    </row>
    <row r="49" spans="1:1" ht="32.25" customHeight="1" x14ac:dyDescent="0.2">
      <c r="A49" s="20" t="s">
        <v>42</v>
      </c>
    </row>
    <row r="50" spans="1:1" ht="17.25" customHeight="1" x14ac:dyDescent="0.2">
      <c r="A50" s="20" t="s">
        <v>43</v>
      </c>
    </row>
    <row r="51" spans="1:1" ht="17.25" customHeight="1" x14ac:dyDescent="0.2">
      <c r="A51" s="20" t="s">
        <v>44</v>
      </c>
    </row>
    <row r="52" spans="1:1" ht="17.25" customHeight="1" x14ac:dyDescent="0.2">
      <c r="A52" s="20"/>
    </row>
    <row r="53" spans="1:1" ht="22.5" customHeight="1" x14ac:dyDescent="0.2">
      <c r="A53" s="7" t="s">
        <v>45</v>
      </c>
    </row>
    <row r="54" spans="1:1" ht="32.25" customHeight="1" x14ac:dyDescent="0.2">
      <c r="A54" s="4" t="s">
        <v>46</v>
      </c>
    </row>
    <row r="55" spans="1:1" ht="17.25" customHeight="1" x14ac:dyDescent="0.2">
      <c r="A55" s="22" t="s">
        <v>47</v>
      </c>
    </row>
    <row r="56" spans="1:1" ht="17.25" customHeight="1" x14ac:dyDescent="0.2">
      <c r="A56" s="18" t="s">
        <v>48</v>
      </c>
    </row>
    <row r="57" spans="1:1" ht="17.25" customHeight="1" x14ac:dyDescent="0.2">
      <c r="A57" s="13" t="s">
        <v>49</v>
      </c>
    </row>
    <row r="58" spans="1:1" ht="17.25" customHeight="1" x14ac:dyDescent="0.2">
      <c r="A58" s="23" t="s">
        <v>50</v>
      </c>
    </row>
    <row r="59" spans="1:1" x14ac:dyDescent="0.2"/>
    <row r="60" spans="1:1" hidden="1" x14ac:dyDescent="0.2"/>
    <row r="61" spans="1:1" hidden="1" x14ac:dyDescent="0.2">
      <c r="A61" s="24"/>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B11" sqref="B11"/>
    </sheetView>
  </sheetViews>
  <sheetFormatPr defaultColWidth="0" defaultRowHeight="12.75" zeroHeight="1" x14ac:dyDescent="0.2"/>
  <cols>
    <col min="1" max="1" width="35.7109375" style="3" customWidth="1"/>
    <col min="2" max="2" width="21.5703125" style="3" customWidth="1"/>
    <col min="3" max="3" width="33.5703125" style="3" customWidth="1"/>
    <col min="4" max="4" width="4.42578125" style="3" customWidth="1"/>
    <col min="5" max="5" width="29" style="3" customWidth="1"/>
    <col min="6" max="6" width="19" style="3" customWidth="1"/>
    <col min="7" max="7" width="42" style="3" customWidth="1"/>
    <col min="8" max="11" width="9.140625" style="3" hidden="1" customWidth="1"/>
    <col min="12" max="16384" width="9.140625" style="3" hidden="1"/>
  </cols>
  <sheetData>
    <row r="1" spans="1:11" ht="26.25" customHeight="1" x14ac:dyDescent="0.2">
      <c r="A1" s="159" t="s">
        <v>51</v>
      </c>
      <c r="B1" s="159"/>
      <c r="C1" s="159"/>
      <c r="D1" s="159"/>
      <c r="E1" s="159"/>
      <c r="F1" s="159"/>
      <c r="G1" s="25"/>
      <c r="H1" s="25"/>
      <c r="I1" s="25"/>
      <c r="J1" s="25"/>
      <c r="K1" s="25"/>
    </row>
    <row r="2" spans="1:11" ht="21" customHeight="1" x14ac:dyDescent="0.2">
      <c r="A2" s="26" t="s">
        <v>52</v>
      </c>
      <c r="B2" s="160" t="s">
        <v>53</v>
      </c>
      <c r="C2" s="160"/>
      <c r="D2" s="160"/>
      <c r="E2" s="160"/>
      <c r="F2" s="160"/>
      <c r="G2" s="25"/>
      <c r="H2" s="25"/>
      <c r="I2" s="25"/>
      <c r="J2" s="25"/>
      <c r="K2" s="25"/>
    </row>
    <row r="3" spans="1:11" ht="21" customHeight="1" x14ac:dyDescent="0.2">
      <c r="A3" s="26" t="s">
        <v>54</v>
      </c>
      <c r="B3" s="160" t="s">
        <v>55</v>
      </c>
      <c r="C3" s="160"/>
      <c r="D3" s="160"/>
      <c r="E3" s="160"/>
      <c r="F3" s="160"/>
      <c r="G3" s="25"/>
      <c r="H3" s="25"/>
      <c r="I3" s="25"/>
      <c r="J3" s="25"/>
      <c r="K3" s="25"/>
    </row>
    <row r="4" spans="1:11" ht="21" customHeight="1" x14ac:dyDescent="0.2">
      <c r="A4" s="26" t="s">
        <v>56</v>
      </c>
      <c r="B4" s="161">
        <v>43647</v>
      </c>
      <c r="C4" s="161"/>
      <c r="D4" s="161"/>
      <c r="E4" s="161"/>
      <c r="F4" s="161"/>
      <c r="G4" s="25"/>
      <c r="H4" s="25"/>
      <c r="I4" s="25"/>
      <c r="J4" s="25"/>
      <c r="K4" s="25"/>
    </row>
    <row r="5" spans="1:11" ht="21" customHeight="1" x14ac:dyDescent="0.2">
      <c r="A5" s="26" t="s">
        <v>57</v>
      </c>
      <c r="B5" s="161">
        <v>44012</v>
      </c>
      <c r="C5" s="161"/>
      <c r="D5" s="161"/>
      <c r="E5" s="161"/>
      <c r="F5" s="161"/>
      <c r="G5" s="25"/>
      <c r="H5" s="25"/>
      <c r="I5" s="25"/>
      <c r="J5" s="25"/>
      <c r="K5" s="25"/>
    </row>
    <row r="6" spans="1:11" ht="21" customHeight="1" x14ac:dyDescent="0.2">
      <c r="A6" s="26" t="s">
        <v>58</v>
      </c>
      <c r="B6" s="162" t="str">
        <f>IF(AND(Travel!B7&lt;&gt;A30,Hospitality!B7&lt;&gt;A30,'All other expenses'!B7&lt;&gt;A30,'Gifts and benefits'!B7&lt;&gt;A30),A31,IF(AND(Travel!B7=A30,Hospitality!B7=A30,'All other expenses'!B7=A30,'Gifts and benefits'!B7=A30),A33,A32))</f>
        <v>Data and totals have not yet been checked and confirmed for any sheet</v>
      </c>
      <c r="C6" s="162"/>
      <c r="D6" s="162"/>
      <c r="E6" s="162"/>
      <c r="F6" s="162"/>
      <c r="G6" s="27"/>
      <c r="H6" s="25"/>
      <c r="I6" s="25"/>
      <c r="J6" s="25"/>
      <c r="K6" s="25"/>
    </row>
    <row r="7" spans="1:11" ht="21" customHeight="1" x14ac:dyDescent="0.2">
      <c r="A7" s="26" t="s">
        <v>59</v>
      </c>
      <c r="B7" s="157"/>
      <c r="C7" s="157"/>
      <c r="D7" s="157"/>
      <c r="E7" s="157"/>
      <c r="F7" s="157"/>
      <c r="G7" s="27"/>
      <c r="H7" s="25"/>
      <c r="I7" s="25"/>
      <c r="J7" s="25"/>
      <c r="K7" s="25"/>
    </row>
    <row r="8" spans="1:11" ht="21" customHeight="1" x14ac:dyDescent="0.2">
      <c r="A8" s="26" t="s">
        <v>60</v>
      </c>
      <c r="B8" s="157"/>
      <c r="C8" s="157"/>
      <c r="D8" s="157"/>
      <c r="E8" s="157"/>
      <c r="F8" s="157"/>
      <c r="G8" s="27"/>
      <c r="H8" s="25"/>
      <c r="I8" s="25"/>
      <c r="J8" s="25"/>
      <c r="K8" s="25"/>
    </row>
    <row r="9" spans="1:11" ht="66.75" customHeight="1" x14ac:dyDescent="0.2">
      <c r="A9" s="158" t="s">
        <v>61</v>
      </c>
      <c r="B9" s="158"/>
      <c r="C9" s="158"/>
      <c r="D9" s="158"/>
      <c r="E9" s="158"/>
      <c r="F9" s="158"/>
      <c r="G9" s="27"/>
      <c r="H9" s="25"/>
      <c r="I9" s="25"/>
      <c r="J9" s="25"/>
      <c r="K9" s="25"/>
    </row>
    <row r="10" spans="1:11" s="34" customFormat="1" ht="36" customHeight="1" x14ac:dyDescent="0.2">
      <c r="A10" s="28" t="s">
        <v>62</v>
      </c>
      <c r="B10" s="29" t="s">
        <v>63</v>
      </c>
      <c r="C10" s="29" t="s">
        <v>64</v>
      </c>
      <c r="D10" s="30"/>
      <c r="E10" s="31" t="s">
        <v>29</v>
      </c>
      <c r="F10" s="32" t="s">
        <v>65</v>
      </c>
      <c r="G10" s="33"/>
      <c r="H10" s="33"/>
      <c r="I10" s="33"/>
      <c r="J10" s="33"/>
      <c r="K10" s="33"/>
    </row>
    <row r="11" spans="1:11" ht="27.75" customHeight="1" x14ac:dyDescent="0.2">
      <c r="A11" s="35" t="s">
        <v>66</v>
      </c>
      <c r="B11" s="36">
        <f>B15+B16+B17</f>
        <v>37230.65</v>
      </c>
      <c r="C11" s="37" t="str">
        <f>IF(Travel!B6="",A34,Travel!B6)</f>
        <v>Figures exclude GST</v>
      </c>
      <c r="D11" s="38"/>
      <c r="E11" s="35" t="s">
        <v>67</v>
      </c>
      <c r="F11" s="39">
        <f>'Gifts and benefits'!C25</f>
        <v>0</v>
      </c>
      <c r="G11" s="40"/>
      <c r="H11" s="40"/>
      <c r="I11" s="40"/>
      <c r="J11" s="40"/>
      <c r="K11" s="40"/>
    </row>
    <row r="12" spans="1:11" ht="27.75" customHeight="1" x14ac:dyDescent="0.2">
      <c r="A12" s="35" t="s">
        <v>24</v>
      </c>
      <c r="B12" s="36">
        <f>Hospitality!B24</f>
        <v>3471.11</v>
      </c>
      <c r="C12" s="37" t="str">
        <f>IF(Hospitality!B6="",A34,Hospitality!B6)</f>
        <v>Figures exclude GST</v>
      </c>
      <c r="D12" s="38"/>
      <c r="E12" s="35" t="s">
        <v>68</v>
      </c>
      <c r="F12" s="39">
        <f>'Gifts and benefits'!C26</f>
        <v>0</v>
      </c>
      <c r="G12" s="40"/>
      <c r="H12" s="40"/>
      <c r="I12" s="40"/>
      <c r="J12" s="40"/>
      <c r="K12" s="40"/>
    </row>
    <row r="13" spans="1:11" ht="27.75" customHeight="1" x14ac:dyDescent="0.2">
      <c r="A13" s="35" t="s">
        <v>69</v>
      </c>
      <c r="B13" s="36">
        <f>'All other expenses'!B30</f>
        <v>1535.36</v>
      </c>
      <c r="C13" s="37" t="str">
        <f>IF('All other expenses'!B6="",A34,'All other expenses'!B6)</f>
        <v>Figures exclude GST</v>
      </c>
      <c r="D13" s="38"/>
      <c r="E13" s="35" t="s">
        <v>70</v>
      </c>
      <c r="F13" s="39">
        <f>'Gifts and benefits'!C27</f>
        <v>0</v>
      </c>
      <c r="G13" s="25"/>
      <c r="H13" s="25"/>
      <c r="I13" s="25"/>
      <c r="J13" s="25"/>
      <c r="K13" s="25"/>
    </row>
    <row r="14" spans="1:11" ht="12.75" customHeight="1" x14ac:dyDescent="0.2">
      <c r="A14" s="41"/>
      <c r="B14" s="42"/>
      <c r="C14" s="43"/>
      <c r="D14" s="44"/>
      <c r="E14" s="38"/>
      <c r="F14" s="45"/>
      <c r="G14" s="46"/>
      <c r="H14" s="46"/>
      <c r="I14" s="46"/>
      <c r="J14" s="46"/>
      <c r="K14" s="46"/>
    </row>
    <row r="15" spans="1:11" ht="27.75" customHeight="1" x14ac:dyDescent="0.2">
      <c r="A15" s="47" t="s">
        <v>71</v>
      </c>
      <c r="B15" s="48">
        <f>Travel!B46</f>
        <v>35675.19</v>
      </c>
      <c r="C15" s="49" t="str">
        <f>C11</f>
        <v>Figures exclude GST</v>
      </c>
      <c r="D15" s="38"/>
      <c r="E15" s="38"/>
      <c r="F15" s="45"/>
      <c r="G15" s="25"/>
      <c r="H15" s="25"/>
      <c r="I15" s="25"/>
      <c r="J15" s="25"/>
      <c r="K15" s="25"/>
    </row>
    <row r="16" spans="1:11" ht="27.75" customHeight="1" x14ac:dyDescent="0.2">
      <c r="A16" s="47" t="s">
        <v>72</v>
      </c>
      <c r="B16" s="48">
        <f>Travel!B101</f>
        <v>1555.4600000000003</v>
      </c>
      <c r="C16" s="49" t="str">
        <f>C11</f>
        <v>Figures exclude GST</v>
      </c>
      <c r="D16" s="50"/>
      <c r="E16" s="38"/>
      <c r="F16" s="51"/>
      <c r="G16" s="25"/>
      <c r="H16" s="25"/>
      <c r="I16" s="25"/>
      <c r="J16" s="25"/>
      <c r="K16" s="25"/>
    </row>
    <row r="17" spans="1:11" ht="27.75" customHeight="1" x14ac:dyDescent="0.2">
      <c r="A17" s="47" t="s">
        <v>73</v>
      </c>
      <c r="B17" s="48">
        <f>Travel!B112</f>
        <v>0</v>
      </c>
      <c r="C17" s="49" t="str">
        <f>C11</f>
        <v>Figures exclude GST</v>
      </c>
      <c r="D17" s="38"/>
      <c r="E17" s="38"/>
      <c r="F17" s="51"/>
      <c r="G17" s="25"/>
      <c r="H17" s="25"/>
      <c r="I17" s="25"/>
      <c r="J17" s="25"/>
      <c r="K17" s="25"/>
    </row>
    <row r="18" spans="1:11" ht="27.75" customHeight="1" x14ac:dyDescent="0.2">
      <c r="A18" s="52"/>
      <c r="B18" s="53"/>
      <c r="C18" s="52"/>
      <c r="D18" s="54"/>
      <c r="E18" s="54"/>
      <c r="F18" s="55"/>
      <c r="G18" s="56"/>
      <c r="H18" s="56"/>
      <c r="I18" s="56"/>
      <c r="J18" s="56"/>
      <c r="K18" s="56"/>
    </row>
    <row r="19" spans="1:11" x14ac:dyDescent="0.2">
      <c r="A19" s="57" t="s">
        <v>74</v>
      </c>
      <c r="B19" s="58"/>
      <c r="C19" s="46"/>
      <c r="D19" s="52"/>
      <c r="E19" s="52"/>
      <c r="F19" s="52"/>
      <c r="G19" s="52"/>
      <c r="H19" s="52"/>
      <c r="I19" s="52"/>
      <c r="J19" s="52"/>
      <c r="K19" s="52"/>
    </row>
    <row r="20" spans="1:11" x14ac:dyDescent="0.2">
      <c r="A20" s="59" t="s">
        <v>75</v>
      </c>
      <c r="B20" s="60"/>
      <c r="C20" s="60"/>
      <c r="D20" s="46"/>
      <c r="E20" s="46"/>
      <c r="F20" s="46"/>
      <c r="G20" s="52"/>
      <c r="H20" s="52"/>
      <c r="I20" s="52"/>
      <c r="J20" s="52"/>
      <c r="K20" s="52"/>
    </row>
    <row r="21" spans="1:11" ht="12.6" customHeight="1" x14ac:dyDescent="0.2">
      <c r="A21" s="59" t="s">
        <v>76</v>
      </c>
      <c r="B21" s="60"/>
      <c r="C21" s="60"/>
      <c r="D21" s="61"/>
      <c r="E21" s="52"/>
      <c r="F21" s="52"/>
      <c r="G21" s="52"/>
      <c r="H21" s="52"/>
      <c r="I21" s="52"/>
      <c r="J21" s="52"/>
      <c r="K21" s="52"/>
    </row>
    <row r="22" spans="1:11" ht="12.6" customHeight="1" x14ac:dyDescent="0.2">
      <c r="A22" s="59" t="s">
        <v>77</v>
      </c>
      <c r="B22" s="60"/>
      <c r="C22" s="60"/>
      <c r="D22" s="61"/>
      <c r="E22" s="52"/>
      <c r="F22" s="52"/>
      <c r="G22" s="52"/>
      <c r="H22" s="52"/>
      <c r="I22" s="52"/>
      <c r="J22" s="52"/>
      <c r="K22" s="52"/>
    </row>
    <row r="23" spans="1:11" ht="12.6" customHeight="1" x14ac:dyDescent="0.2">
      <c r="A23" s="59" t="s">
        <v>78</v>
      </c>
      <c r="B23" s="60"/>
      <c r="C23" s="60"/>
      <c r="D23" s="61"/>
      <c r="E23" s="52"/>
      <c r="F23" s="52"/>
      <c r="G23" s="52"/>
      <c r="H23" s="52"/>
      <c r="I23" s="52"/>
      <c r="J23" s="52"/>
      <c r="K23" s="52"/>
    </row>
    <row r="24" spans="1:11" x14ac:dyDescent="0.2">
      <c r="A24" s="62"/>
      <c r="B24" s="52"/>
      <c r="C24" s="52"/>
      <c r="D24" s="52"/>
      <c r="E24" s="52"/>
      <c r="F24" s="25"/>
      <c r="G24" s="25"/>
      <c r="H24" s="25"/>
      <c r="I24" s="25"/>
      <c r="J24" s="25"/>
      <c r="K24" s="25"/>
    </row>
    <row r="25" spans="1:11" hidden="1" x14ac:dyDescent="0.2">
      <c r="A25" s="63" t="s">
        <v>79</v>
      </c>
      <c r="B25" s="64"/>
      <c r="C25" s="64"/>
      <c r="D25" s="64"/>
      <c r="E25" s="64"/>
      <c r="F25" s="64"/>
      <c r="G25" s="25"/>
      <c r="H25" s="25"/>
      <c r="I25" s="25"/>
      <c r="J25" s="25"/>
      <c r="K25" s="25"/>
    </row>
    <row r="26" spans="1:11" ht="12.75" hidden="1" customHeight="1" x14ac:dyDescent="0.2">
      <c r="A26" s="65" t="s">
        <v>80</v>
      </c>
      <c r="B26" s="66"/>
      <c r="C26" s="66"/>
      <c r="D26" s="65"/>
      <c r="E26" s="65"/>
      <c r="F26" s="65"/>
      <c r="G26" s="25"/>
      <c r="H26" s="25"/>
      <c r="I26" s="25"/>
      <c r="J26" s="25"/>
      <c r="K26" s="25"/>
    </row>
    <row r="27" spans="1:11" hidden="1" x14ac:dyDescent="0.2">
      <c r="A27" s="67" t="s">
        <v>81</v>
      </c>
      <c r="B27" s="67"/>
      <c r="C27" s="67"/>
      <c r="D27" s="67"/>
      <c r="E27" s="67"/>
      <c r="F27" s="67"/>
      <c r="G27" s="25"/>
      <c r="H27" s="25"/>
      <c r="I27" s="25"/>
      <c r="J27" s="25"/>
      <c r="K27" s="25"/>
    </row>
    <row r="28" spans="1:11" hidden="1" x14ac:dyDescent="0.2">
      <c r="A28" s="67" t="s">
        <v>82</v>
      </c>
      <c r="B28" s="67"/>
      <c r="C28" s="67"/>
      <c r="D28" s="67"/>
      <c r="E28" s="67"/>
      <c r="F28" s="67"/>
      <c r="G28" s="25"/>
      <c r="H28" s="25"/>
      <c r="I28" s="25"/>
      <c r="J28" s="25"/>
      <c r="K28" s="25"/>
    </row>
    <row r="29" spans="1:11" hidden="1" x14ac:dyDescent="0.2">
      <c r="A29" s="65" t="s">
        <v>83</v>
      </c>
      <c r="B29" s="65"/>
      <c r="C29" s="65"/>
      <c r="D29" s="65"/>
      <c r="E29" s="65"/>
      <c r="F29" s="65"/>
      <c r="G29" s="25"/>
      <c r="H29" s="25"/>
      <c r="I29" s="25"/>
      <c r="J29" s="25"/>
      <c r="K29" s="25"/>
    </row>
    <row r="30" spans="1:11" hidden="1" x14ac:dyDescent="0.2">
      <c r="A30" s="65" t="s">
        <v>84</v>
      </c>
      <c r="B30" s="65"/>
      <c r="C30" s="65"/>
      <c r="D30" s="65"/>
      <c r="E30" s="65"/>
      <c r="F30" s="65"/>
      <c r="G30" s="25"/>
      <c r="H30" s="25"/>
      <c r="I30" s="25"/>
      <c r="J30" s="25"/>
      <c r="K30" s="25"/>
    </row>
    <row r="31" spans="1:11" hidden="1" x14ac:dyDescent="0.2">
      <c r="A31" s="67" t="s">
        <v>85</v>
      </c>
      <c r="B31" s="67"/>
      <c r="C31" s="67"/>
      <c r="D31" s="67"/>
      <c r="E31" s="67"/>
      <c r="F31" s="67"/>
      <c r="G31" s="25"/>
      <c r="H31" s="25"/>
      <c r="I31" s="25"/>
      <c r="J31" s="25"/>
      <c r="K31" s="25"/>
    </row>
    <row r="32" spans="1:11" hidden="1" x14ac:dyDescent="0.2">
      <c r="A32" s="67" t="s">
        <v>86</v>
      </c>
      <c r="B32" s="67"/>
      <c r="C32" s="67"/>
      <c r="D32" s="67"/>
      <c r="E32" s="67"/>
      <c r="F32" s="67"/>
      <c r="G32" s="25"/>
      <c r="H32" s="25"/>
      <c r="I32" s="25"/>
      <c r="J32" s="25"/>
      <c r="K32" s="25"/>
    </row>
    <row r="33" spans="1:11" hidden="1" x14ac:dyDescent="0.2">
      <c r="A33" s="67" t="s">
        <v>87</v>
      </c>
      <c r="B33" s="67"/>
      <c r="C33" s="67"/>
      <c r="D33" s="67"/>
      <c r="E33" s="67"/>
      <c r="F33" s="67"/>
      <c r="G33" s="25"/>
      <c r="H33" s="25"/>
      <c r="I33" s="25"/>
      <c r="J33" s="25"/>
      <c r="K33" s="25"/>
    </row>
    <row r="34" spans="1:11" hidden="1" x14ac:dyDescent="0.2">
      <c r="A34" s="65" t="s">
        <v>88</v>
      </c>
      <c r="B34" s="65"/>
      <c r="C34" s="65"/>
      <c r="D34" s="65"/>
      <c r="E34" s="65"/>
      <c r="F34" s="65"/>
      <c r="G34" s="25"/>
      <c r="H34" s="25"/>
      <c r="I34" s="25"/>
      <c r="J34" s="25"/>
      <c r="K34" s="25"/>
    </row>
    <row r="35" spans="1:11" hidden="1" x14ac:dyDescent="0.2">
      <c r="A35" s="65" t="s">
        <v>89</v>
      </c>
      <c r="B35" s="65"/>
      <c r="C35" s="65"/>
      <c r="D35" s="65"/>
      <c r="E35" s="65"/>
      <c r="F35" s="65"/>
      <c r="G35" s="25"/>
      <c r="H35" s="25"/>
      <c r="I35" s="25"/>
      <c r="J35" s="25"/>
      <c r="K35" s="25"/>
    </row>
    <row r="36" spans="1:11" hidden="1" x14ac:dyDescent="0.2">
      <c r="A36" s="68" t="s">
        <v>90</v>
      </c>
      <c r="B36" s="69"/>
      <c r="C36" s="69"/>
      <c r="D36" s="69"/>
      <c r="E36" s="69"/>
      <c r="F36" s="69"/>
      <c r="G36" s="25"/>
      <c r="H36" s="25"/>
      <c r="I36" s="25"/>
      <c r="J36" s="25"/>
      <c r="K36" s="25"/>
    </row>
    <row r="37" spans="1:11" hidden="1" x14ac:dyDescent="0.2">
      <c r="A37" s="68" t="s">
        <v>91</v>
      </c>
      <c r="B37" s="69"/>
      <c r="C37" s="69"/>
      <c r="D37" s="69"/>
      <c r="E37" s="69"/>
      <c r="F37" s="69"/>
      <c r="G37" s="25"/>
      <c r="H37" s="25"/>
      <c r="I37" s="25"/>
      <c r="J37" s="25"/>
      <c r="K37" s="25"/>
    </row>
    <row r="38" spans="1:11" hidden="1" x14ac:dyDescent="0.2">
      <c r="A38" s="70" t="s">
        <v>92</v>
      </c>
      <c r="B38" s="71"/>
      <c r="C38" s="71"/>
      <c r="D38" s="71"/>
      <c r="E38" s="71"/>
      <c r="F38" s="71"/>
      <c r="G38" s="25"/>
      <c r="H38" s="25"/>
      <c r="I38" s="25"/>
      <c r="J38" s="25"/>
      <c r="K38" s="25"/>
    </row>
    <row r="39" spans="1:11" hidden="1" x14ac:dyDescent="0.2">
      <c r="A39" s="72" t="s">
        <v>93</v>
      </c>
      <c r="B39" s="71"/>
      <c r="C39" s="71"/>
      <c r="D39" s="71"/>
      <c r="E39" s="71"/>
      <c r="F39" s="71"/>
      <c r="G39" s="25"/>
      <c r="H39" s="25"/>
      <c r="I39" s="25"/>
      <c r="J39" s="25"/>
      <c r="K39" s="25"/>
    </row>
    <row r="40" spans="1:11" hidden="1" x14ac:dyDescent="0.2">
      <c r="A40" s="72" t="s">
        <v>94</v>
      </c>
      <c r="B40" s="71"/>
      <c r="C40" s="71"/>
      <c r="D40" s="71"/>
      <c r="E40" s="71"/>
      <c r="F40" s="71"/>
      <c r="G40" s="25"/>
      <c r="H40" s="25"/>
      <c r="I40" s="25"/>
      <c r="J40" s="25"/>
      <c r="K40" s="25"/>
    </row>
    <row r="41" spans="1:11" hidden="1" x14ac:dyDescent="0.2">
      <c r="A41" s="72" t="s">
        <v>95</v>
      </c>
      <c r="B41" s="71"/>
      <c r="C41" s="71"/>
      <c r="D41" s="71"/>
      <c r="E41" s="71"/>
      <c r="F41" s="71"/>
      <c r="G41" s="25"/>
      <c r="H41" s="25"/>
      <c r="I41" s="25"/>
      <c r="J41" s="25"/>
      <c r="K41" s="25"/>
    </row>
    <row r="42" spans="1:11" hidden="1" x14ac:dyDescent="0.2">
      <c r="A42" s="72" t="s">
        <v>96</v>
      </c>
      <c r="B42" s="71"/>
      <c r="C42" s="71"/>
      <c r="D42" s="71"/>
      <c r="E42" s="71"/>
      <c r="F42" s="71"/>
      <c r="G42" s="25"/>
      <c r="H42" s="25"/>
      <c r="I42" s="25"/>
      <c r="J42" s="25"/>
      <c r="K42" s="25"/>
    </row>
    <row r="43" spans="1:11" hidden="1" x14ac:dyDescent="0.2">
      <c r="A43" s="72" t="s">
        <v>97</v>
      </c>
      <c r="B43" s="71"/>
      <c r="C43" s="71"/>
      <c r="D43" s="71"/>
      <c r="E43" s="71"/>
      <c r="F43" s="71"/>
      <c r="G43" s="25"/>
      <c r="H43" s="25"/>
      <c r="I43" s="25"/>
      <c r="J43" s="25"/>
      <c r="K43" s="25"/>
    </row>
    <row r="44" spans="1:11" hidden="1" x14ac:dyDescent="0.2">
      <c r="A44" s="73" t="s">
        <v>98</v>
      </c>
      <c r="B44" s="69"/>
      <c r="C44" s="69"/>
      <c r="D44" s="69"/>
      <c r="E44" s="69"/>
      <c r="F44" s="69"/>
      <c r="G44" s="25"/>
      <c r="H44" s="25"/>
      <c r="I44" s="25"/>
      <c r="J44" s="25"/>
      <c r="K44" s="25"/>
    </row>
    <row r="45" spans="1:11" hidden="1" x14ac:dyDescent="0.2">
      <c r="A45" s="69" t="s">
        <v>99</v>
      </c>
      <c r="B45" s="69"/>
      <c r="C45" s="69"/>
      <c r="D45" s="69"/>
      <c r="E45" s="69"/>
      <c r="F45" s="69"/>
      <c r="G45" s="25"/>
      <c r="H45" s="25"/>
      <c r="I45" s="25"/>
      <c r="J45" s="25"/>
      <c r="K45" s="25"/>
    </row>
    <row r="46" spans="1:11" hidden="1" x14ac:dyDescent="0.2">
      <c r="A46" s="74">
        <v>-20000</v>
      </c>
      <c r="B46" s="71"/>
      <c r="C46" s="71"/>
      <c r="D46" s="71"/>
      <c r="E46" s="71"/>
      <c r="F46" s="71"/>
      <c r="G46" s="25"/>
      <c r="H46" s="25"/>
      <c r="I46" s="25"/>
      <c r="J46" s="25"/>
      <c r="K46" s="25"/>
    </row>
    <row r="47" spans="1:11" ht="25.5" hidden="1" x14ac:dyDescent="0.2">
      <c r="A47" s="75" t="s">
        <v>100</v>
      </c>
      <c r="B47" s="69"/>
      <c r="C47" s="69"/>
      <c r="D47" s="69"/>
      <c r="E47" s="69"/>
      <c r="F47" s="69"/>
      <c r="G47" s="25"/>
      <c r="H47" s="25"/>
      <c r="I47" s="25"/>
      <c r="J47" s="25"/>
      <c r="K47" s="25"/>
    </row>
    <row r="48" spans="1:11" ht="25.5" hidden="1" x14ac:dyDescent="0.2">
      <c r="A48" s="75" t="s">
        <v>101</v>
      </c>
      <c r="B48" s="69"/>
      <c r="C48" s="69"/>
      <c r="D48" s="69"/>
      <c r="E48" s="69"/>
      <c r="F48" s="69"/>
      <c r="G48" s="25"/>
      <c r="H48" s="25"/>
      <c r="I48" s="25"/>
      <c r="J48" s="25"/>
      <c r="K48" s="25"/>
    </row>
    <row r="49" spans="1:11" ht="25.5" hidden="1" x14ac:dyDescent="0.2">
      <c r="A49" s="76" t="s">
        <v>102</v>
      </c>
      <c r="B49" s="71"/>
      <c r="C49" s="71"/>
      <c r="D49" s="71"/>
      <c r="E49" s="71"/>
      <c r="F49" s="71"/>
      <c r="G49" s="25"/>
      <c r="H49" s="25"/>
      <c r="I49" s="25"/>
      <c r="J49" s="25"/>
      <c r="K49" s="25"/>
    </row>
    <row r="50" spans="1:11" ht="25.5" hidden="1" x14ac:dyDescent="0.2">
      <c r="A50" s="76" t="s">
        <v>103</v>
      </c>
      <c r="B50" s="71"/>
      <c r="C50" s="71"/>
      <c r="D50" s="71"/>
      <c r="E50" s="71"/>
      <c r="F50" s="71"/>
      <c r="G50" s="25"/>
      <c r="H50" s="25"/>
      <c r="I50" s="25"/>
      <c r="J50" s="25"/>
      <c r="K50" s="25"/>
    </row>
    <row r="51" spans="1:11" ht="38.25" hidden="1" x14ac:dyDescent="0.2">
      <c r="A51" s="76" t="s">
        <v>104</v>
      </c>
      <c r="B51" s="77"/>
      <c r="C51" s="77"/>
      <c r="D51" s="78"/>
      <c r="E51" s="79"/>
      <c r="F51" s="79"/>
      <c r="G51" s="25"/>
      <c r="H51" s="25"/>
      <c r="I51" s="25"/>
      <c r="J51" s="25"/>
      <c r="K51" s="25"/>
    </row>
    <row r="52" spans="1:11" hidden="1" x14ac:dyDescent="0.2">
      <c r="A52" s="80" t="s">
        <v>105</v>
      </c>
      <c r="B52" s="81"/>
      <c r="C52" s="81"/>
      <c r="D52" s="82"/>
      <c r="E52" s="83"/>
      <c r="F52" s="83" t="b">
        <v>1</v>
      </c>
      <c r="G52" s="25"/>
      <c r="H52" s="25"/>
      <c r="I52" s="25"/>
      <c r="J52" s="25"/>
      <c r="K52" s="25"/>
    </row>
    <row r="53" spans="1:11" hidden="1" x14ac:dyDescent="0.2">
      <c r="A53" s="84" t="s">
        <v>106</v>
      </c>
      <c r="B53" s="80"/>
      <c r="C53" s="80"/>
      <c r="D53" s="80"/>
      <c r="E53" s="83"/>
      <c r="F53" s="83" t="b">
        <v>0</v>
      </c>
      <c r="G53" s="25"/>
      <c r="H53" s="25"/>
      <c r="I53" s="25"/>
      <c r="J53" s="25"/>
      <c r="K53" s="25"/>
    </row>
    <row r="54" spans="1:11" hidden="1" x14ac:dyDescent="0.2">
      <c r="A54" s="85"/>
      <c r="B54" s="86">
        <f>COUNT(Travel!B12:B45)</f>
        <v>27</v>
      </c>
      <c r="C54" s="86"/>
      <c r="D54" s="86">
        <f>COUNTIF(Travel!D12:D45,"*")</f>
        <v>27</v>
      </c>
      <c r="E54" s="87"/>
      <c r="F54" s="87" t="b">
        <f>MIN(B54,D54)=MAX(B54,D54)</f>
        <v>1</v>
      </c>
      <c r="G54" s="25"/>
      <c r="H54" s="25"/>
      <c r="I54" s="25"/>
      <c r="J54" s="25"/>
      <c r="K54" s="25"/>
    </row>
    <row r="55" spans="1:11" hidden="1" x14ac:dyDescent="0.2">
      <c r="A55" s="85" t="s">
        <v>107</v>
      </c>
      <c r="B55" s="86">
        <f>COUNT(Travel!B50:B100)</f>
        <v>14</v>
      </c>
      <c r="C55" s="86"/>
      <c r="D55" s="86">
        <f>COUNTIF(Travel!D50:D100,"*")</f>
        <v>14</v>
      </c>
      <c r="E55" s="87"/>
      <c r="F55" s="87" t="b">
        <f>MIN(B55,D55)=MAX(B55,D55)</f>
        <v>1</v>
      </c>
    </row>
    <row r="56" spans="1:11" hidden="1" x14ac:dyDescent="0.2">
      <c r="A56" s="88"/>
      <c r="B56" s="86">
        <f>COUNT(Travel!B105:B111)</f>
        <v>0</v>
      </c>
      <c r="C56" s="86"/>
      <c r="D56" s="86">
        <f>COUNTIF(Travel!D105:D111,"*")</f>
        <v>0</v>
      </c>
      <c r="E56" s="87"/>
      <c r="F56" s="87" t="b">
        <f>MIN(B56,D56)=MAX(B56,D56)</f>
        <v>1</v>
      </c>
    </row>
    <row r="57" spans="1:11" hidden="1" x14ac:dyDescent="0.2">
      <c r="A57" s="89" t="s">
        <v>108</v>
      </c>
      <c r="B57" s="90">
        <f>COUNT(Hospitality!B11:B23)</f>
        <v>7</v>
      </c>
      <c r="C57" s="90"/>
      <c r="D57" s="90">
        <f>COUNTIF(Hospitality!D11:D23,"*")</f>
        <v>7</v>
      </c>
      <c r="E57" s="91"/>
      <c r="F57" s="91" t="b">
        <f>MIN(B57,D57)=MAX(B57,D57)</f>
        <v>1</v>
      </c>
    </row>
    <row r="58" spans="1:11" hidden="1" x14ac:dyDescent="0.2">
      <c r="A58" s="92" t="s">
        <v>109</v>
      </c>
      <c r="B58" s="87">
        <f>COUNT('All other expenses'!B11:B29)</f>
        <v>13</v>
      </c>
      <c r="C58" s="87"/>
      <c r="D58" s="87">
        <f>COUNTIF('All other expenses'!D11:D29,"*")</f>
        <v>13</v>
      </c>
      <c r="E58" s="87"/>
      <c r="F58" s="87" t="b">
        <f>MIN(B58,D58)=MAX(B58,D58)</f>
        <v>1</v>
      </c>
    </row>
    <row r="59" spans="1:11" hidden="1" x14ac:dyDescent="0.2">
      <c r="A59" s="89" t="s">
        <v>110</v>
      </c>
      <c r="B59" s="90">
        <f>COUNTIF('Gifts and benefits'!B11:B24,"*")</f>
        <v>0</v>
      </c>
      <c r="C59" s="90">
        <f>COUNTIF('Gifts and benefits'!C11:C24,"*")</f>
        <v>0</v>
      </c>
      <c r="D59" s="90"/>
      <c r="E59" s="90">
        <f>COUNTA('Gifts and benefits'!E11:E24)</f>
        <v>0</v>
      </c>
      <c r="F59" s="91"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B7:F7"/>
    <mergeCell ref="B8:F8"/>
    <mergeCell ref="A9:F9"/>
    <mergeCell ref="A1:F1"/>
    <mergeCell ref="B2:F2"/>
    <mergeCell ref="B3:F3"/>
    <mergeCell ref="B4:F4"/>
    <mergeCell ref="B5:F5"/>
    <mergeCell ref="B6:F6"/>
  </mergeCells>
  <dataValidations count="6">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0000000}"/>
    <dataValidation allowBlank="1" showInputMessage="1" showErrorMessage="1" prompt="Headings on following tabs will pre populate with what you enter here_x000a__x000a_Update if a shorter or different period is covered" sqref="B4:F5" xr:uid="{00000000-0002-0000-0100-000001000000}"/>
    <dataValidation allowBlank="1" showInputMessage="1" showErrorMessage="1" prompt="Headings on following tabs will pre populate with what you enter here_x000a__x000a_Create a new workbook for a new Chief Executive" sqref="B3:F3" xr:uid="{00000000-0002-0000-0100-000002000000}"/>
    <dataValidation allowBlank="1" showInputMessage="1" showErrorMessage="1" prompt="Headings on following tabs will pre populate with what you enter here" sqref="B2:F2" xr:uid="{00000000-0002-0000-0100-000003000000}"/>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4000000}"/>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5000000}">
      <formula1>$A$36:$A$37</formula1>
    </dataValidation>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69"/>
  <sheetViews>
    <sheetView topLeftCell="A79" zoomScaleNormal="100" workbookViewId="0">
      <selection activeCell="D29" sqref="D29"/>
    </sheetView>
  </sheetViews>
  <sheetFormatPr defaultColWidth="0" defaultRowHeight="12.75" zeroHeight="1" x14ac:dyDescent="0.2"/>
  <cols>
    <col min="1" max="1" width="35.7109375" style="3" customWidth="1"/>
    <col min="2" max="2" width="14.28515625" style="3" customWidth="1"/>
    <col min="3" max="3" width="71.42578125" style="3" customWidth="1"/>
    <col min="4" max="4" width="50" style="3" customWidth="1"/>
    <col min="5" max="5" width="21.42578125" style="3" customWidth="1"/>
    <col min="6" max="6" width="37.5703125" style="3" customWidth="1"/>
    <col min="7" max="9" width="9.140625" style="3" hidden="1" customWidth="1"/>
    <col min="10" max="13" width="0" style="3" hidden="1" customWidth="1"/>
    <col min="14" max="16384" width="9.140625" style="3" hidden="1"/>
  </cols>
  <sheetData>
    <row r="1" spans="1:6" ht="26.25" customHeight="1" x14ac:dyDescent="0.2">
      <c r="A1" s="159" t="s">
        <v>111</v>
      </c>
      <c r="B1" s="159"/>
      <c r="C1" s="159"/>
      <c r="D1" s="159"/>
      <c r="E1" s="159"/>
      <c r="F1" s="25"/>
    </row>
    <row r="2" spans="1:6" ht="21" customHeight="1" x14ac:dyDescent="0.2">
      <c r="A2" s="26" t="s">
        <v>52</v>
      </c>
      <c r="B2" s="170" t="str">
        <f>'Summary and sign-off'!B2:F2</f>
        <v>Civil Aviation Authority</v>
      </c>
      <c r="C2" s="170"/>
      <c r="D2" s="170"/>
      <c r="E2" s="170"/>
      <c r="F2" s="25"/>
    </row>
    <row r="3" spans="1:6" ht="21" customHeight="1" x14ac:dyDescent="0.2">
      <c r="A3" s="26" t="s">
        <v>112</v>
      </c>
      <c r="B3" s="170" t="str">
        <f>'Summary and sign-off'!B3:F3</f>
        <v>Graeme Harris</v>
      </c>
      <c r="C3" s="170"/>
      <c r="D3" s="170"/>
      <c r="E3" s="170"/>
      <c r="F3" s="25"/>
    </row>
    <row r="4" spans="1:6" ht="21" customHeight="1" x14ac:dyDescent="0.2">
      <c r="A4" s="26" t="s">
        <v>113</v>
      </c>
      <c r="B4" s="170">
        <f>'Summary and sign-off'!B4:F4</f>
        <v>43647</v>
      </c>
      <c r="C4" s="170"/>
      <c r="D4" s="170"/>
      <c r="E4" s="170"/>
      <c r="F4" s="25"/>
    </row>
    <row r="5" spans="1:6" ht="21" customHeight="1" x14ac:dyDescent="0.2">
      <c r="A5" s="26" t="s">
        <v>114</v>
      </c>
      <c r="B5" s="170">
        <f>'Summary and sign-off'!B5:F5</f>
        <v>44012</v>
      </c>
      <c r="C5" s="170"/>
      <c r="D5" s="170"/>
      <c r="E5" s="170"/>
      <c r="F5" s="25"/>
    </row>
    <row r="6" spans="1:6" ht="21" customHeight="1" x14ac:dyDescent="0.2">
      <c r="A6" s="26" t="s">
        <v>115</v>
      </c>
      <c r="B6" s="157" t="s">
        <v>82</v>
      </c>
      <c r="C6" s="157"/>
      <c r="D6" s="157"/>
      <c r="E6" s="157"/>
      <c r="F6" s="25"/>
    </row>
    <row r="7" spans="1:6" ht="21" customHeight="1" x14ac:dyDescent="0.2">
      <c r="A7" s="26" t="s">
        <v>58</v>
      </c>
      <c r="B7" s="157"/>
      <c r="C7" s="157"/>
      <c r="D7" s="157"/>
      <c r="E7" s="157"/>
      <c r="F7" s="25"/>
    </row>
    <row r="8" spans="1:6" ht="36" customHeight="1" x14ac:dyDescent="0.2">
      <c r="A8" s="165" t="s">
        <v>116</v>
      </c>
      <c r="B8" s="166"/>
      <c r="C8" s="166"/>
      <c r="D8" s="166"/>
      <c r="E8" s="166"/>
      <c r="F8" s="53"/>
    </row>
    <row r="9" spans="1:6" ht="36" customHeight="1" x14ac:dyDescent="0.2">
      <c r="A9" s="167" t="s">
        <v>117</v>
      </c>
      <c r="B9" s="168"/>
      <c r="C9" s="168"/>
      <c r="D9" s="168"/>
      <c r="E9" s="168"/>
      <c r="F9" s="53"/>
    </row>
    <row r="10" spans="1:6" ht="24.75" customHeight="1" x14ac:dyDescent="0.2">
      <c r="A10" s="164" t="s">
        <v>118</v>
      </c>
      <c r="B10" s="169"/>
      <c r="C10" s="164"/>
      <c r="D10" s="164"/>
      <c r="E10" s="164"/>
      <c r="F10" s="40"/>
    </row>
    <row r="11" spans="1:6" ht="27" customHeight="1" x14ac:dyDescent="0.2">
      <c r="A11" s="93" t="s">
        <v>119</v>
      </c>
      <c r="B11" s="93" t="s">
        <v>120</v>
      </c>
      <c r="C11" s="93" t="s">
        <v>121</v>
      </c>
      <c r="D11" s="93" t="s">
        <v>122</v>
      </c>
      <c r="E11" s="93" t="s">
        <v>123</v>
      </c>
      <c r="F11" s="94"/>
    </row>
    <row r="12" spans="1:6" s="100" customFormat="1" hidden="1" x14ac:dyDescent="0.2">
      <c r="A12" s="95"/>
      <c r="B12" s="96"/>
      <c r="C12" s="97"/>
      <c r="D12" s="97"/>
      <c r="E12" s="98"/>
      <c r="F12" s="99"/>
    </row>
    <row r="13" spans="1:6" s="100" customFormat="1" x14ac:dyDescent="0.2">
      <c r="A13" s="95">
        <v>43683</v>
      </c>
      <c r="B13" s="96">
        <v>250</v>
      </c>
      <c r="C13" s="97" t="s">
        <v>124</v>
      </c>
      <c r="D13" s="97" t="s">
        <v>125</v>
      </c>
      <c r="E13" s="98" t="s">
        <v>126</v>
      </c>
      <c r="F13" s="99"/>
    </row>
    <row r="14" spans="1:6" s="100" customFormat="1" x14ac:dyDescent="0.2">
      <c r="A14" s="95">
        <v>43683</v>
      </c>
      <c r="B14" s="96">
        <v>4066.93</v>
      </c>
      <c r="C14" s="97" t="s">
        <v>124</v>
      </c>
      <c r="D14" s="97" t="s">
        <v>127</v>
      </c>
      <c r="E14" s="98" t="s">
        <v>126</v>
      </c>
      <c r="F14" s="99"/>
    </row>
    <row r="15" spans="1:6" s="100" customFormat="1" x14ac:dyDescent="0.2">
      <c r="A15" s="95">
        <v>43683</v>
      </c>
      <c r="B15" s="96">
        <v>1059.71</v>
      </c>
      <c r="C15" s="97" t="s">
        <v>124</v>
      </c>
      <c r="D15" s="97" t="s">
        <v>128</v>
      </c>
      <c r="E15" s="98" t="s">
        <v>126</v>
      </c>
      <c r="F15" s="99"/>
    </row>
    <row r="16" spans="1:6" s="100" customFormat="1" x14ac:dyDescent="0.2">
      <c r="A16" s="95">
        <v>43684</v>
      </c>
      <c r="B16" s="96">
        <v>39.479999999999997</v>
      </c>
      <c r="C16" s="97" t="s">
        <v>124</v>
      </c>
      <c r="D16" s="97" t="s">
        <v>129</v>
      </c>
      <c r="E16" s="98" t="s">
        <v>130</v>
      </c>
      <c r="F16" s="99"/>
    </row>
    <row r="17" spans="1:6" s="100" customFormat="1" ht="25.5" x14ac:dyDescent="0.25">
      <c r="A17" s="95">
        <v>43696</v>
      </c>
      <c r="B17" s="96">
        <v>47.85</v>
      </c>
      <c r="C17" s="97" t="s">
        <v>131</v>
      </c>
      <c r="D17" s="97" t="s">
        <v>132</v>
      </c>
      <c r="E17" s="98" t="s">
        <v>133</v>
      </c>
      <c r="F17" s="101"/>
    </row>
    <row r="18" spans="1:6" s="100" customFormat="1" ht="12.75" customHeight="1" x14ac:dyDescent="0.2">
      <c r="A18" s="95">
        <v>43696</v>
      </c>
      <c r="B18" s="96">
        <f>5603.53+22+389</f>
        <v>6014.53</v>
      </c>
      <c r="C18" s="97" t="s">
        <v>131</v>
      </c>
      <c r="D18" s="97" t="s">
        <v>127</v>
      </c>
      <c r="E18" s="98" t="s">
        <v>133</v>
      </c>
      <c r="F18" s="99"/>
    </row>
    <row r="19" spans="1:6" s="100" customFormat="1" ht="25.5" x14ac:dyDescent="0.2">
      <c r="A19" s="102">
        <v>43696</v>
      </c>
      <c r="B19" s="96">
        <v>18.079999999999998</v>
      </c>
      <c r="C19" s="97" t="s">
        <v>131</v>
      </c>
      <c r="D19" s="97" t="s">
        <v>134</v>
      </c>
      <c r="E19" s="98" t="s">
        <v>133</v>
      </c>
      <c r="F19" s="99"/>
    </row>
    <row r="20" spans="1:6" s="100" customFormat="1" ht="25.5" x14ac:dyDescent="0.2">
      <c r="A20" s="102">
        <v>43696</v>
      </c>
      <c r="B20" s="96">
        <v>18.420000000000002</v>
      </c>
      <c r="C20" s="97" t="s">
        <v>131</v>
      </c>
      <c r="D20" s="97" t="s">
        <v>135</v>
      </c>
      <c r="E20" s="98" t="s">
        <v>133</v>
      </c>
      <c r="F20" s="99"/>
    </row>
    <row r="21" spans="1:6" s="100" customFormat="1" ht="25.5" x14ac:dyDescent="0.2">
      <c r="A21" s="102">
        <v>43700</v>
      </c>
      <c r="B21" s="96">
        <v>1867.55</v>
      </c>
      <c r="C21" s="97" t="s">
        <v>131</v>
      </c>
      <c r="D21" s="97" t="s">
        <v>128</v>
      </c>
      <c r="E21" s="98" t="s">
        <v>133</v>
      </c>
      <c r="F21" s="99"/>
    </row>
    <row r="22" spans="1:6" s="100" customFormat="1" ht="25.5" x14ac:dyDescent="0.2">
      <c r="A22" s="102">
        <v>43702</v>
      </c>
      <c r="B22" s="96">
        <v>39.57</v>
      </c>
      <c r="C22" s="97" t="s">
        <v>131</v>
      </c>
      <c r="D22" s="97" t="s">
        <v>129</v>
      </c>
      <c r="E22" s="98" t="s">
        <v>130</v>
      </c>
      <c r="F22" s="99"/>
    </row>
    <row r="23" spans="1:6" s="100" customFormat="1" x14ac:dyDescent="0.2">
      <c r="A23" s="102">
        <v>43729</v>
      </c>
      <c r="B23" s="96">
        <f>6658.71+140+49.8</f>
        <v>6848.51</v>
      </c>
      <c r="C23" s="97" t="s">
        <v>136</v>
      </c>
      <c r="D23" s="97" t="s">
        <v>127</v>
      </c>
      <c r="E23" s="98" t="s">
        <v>137</v>
      </c>
      <c r="F23" s="99"/>
    </row>
    <row r="24" spans="1:6" s="100" customFormat="1" x14ac:dyDescent="0.2">
      <c r="A24" s="102">
        <v>43730</v>
      </c>
      <c r="B24" s="96">
        <v>66.91</v>
      </c>
      <c r="C24" s="97" t="s">
        <v>136</v>
      </c>
      <c r="D24" s="97" t="s">
        <v>138</v>
      </c>
      <c r="E24" s="98" t="s">
        <v>137</v>
      </c>
      <c r="F24" s="99"/>
    </row>
    <row r="25" spans="1:6" s="100" customFormat="1" x14ac:dyDescent="0.2">
      <c r="A25" s="102">
        <v>43730</v>
      </c>
      <c r="B25" s="96">
        <v>40.33</v>
      </c>
      <c r="C25" s="97" t="s">
        <v>136</v>
      </c>
      <c r="D25" s="97" t="s">
        <v>139</v>
      </c>
      <c r="E25" s="98" t="s">
        <v>137</v>
      </c>
      <c r="F25" s="99"/>
    </row>
    <row r="26" spans="1:6" s="100" customFormat="1" x14ac:dyDescent="0.2">
      <c r="A26" s="102">
        <v>43733</v>
      </c>
      <c r="B26" s="96">
        <v>16.260000000000002</v>
      </c>
      <c r="C26" s="97" t="s">
        <v>136</v>
      </c>
      <c r="D26" s="97" t="s">
        <v>139</v>
      </c>
      <c r="E26" s="98" t="s">
        <v>137</v>
      </c>
      <c r="F26" s="99"/>
    </row>
    <row r="27" spans="1:6" s="100" customFormat="1" x14ac:dyDescent="0.2">
      <c r="A27" s="102">
        <v>43738</v>
      </c>
      <c r="B27" s="96">
        <v>92.66</v>
      </c>
      <c r="C27" s="97" t="s">
        <v>136</v>
      </c>
      <c r="D27" s="97" t="s">
        <v>142</v>
      </c>
      <c r="E27" s="98" t="s">
        <v>137</v>
      </c>
      <c r="F27" s="99"/>
    </row>
    <row r="28" spans="1:6" s="100" customFormat="1" x14ac:dyDescent="0.2">
      <c r="A28" s="102">
        <v>43739</v>
      </c>
      <c r="B28" s="96">
        <v>16</v>
      </c>
      <c r="C28" s="97" t="s">
        <v>136</v>
      </c>
      <c r="D28" s="97" t="s">
        <v>139</v>
      </c>
      <c r="E28" s="98" t="s">
        <v>137</v>
      </c>
      <c r="F28" s="99"/>
    </row>
    <row r="29" spans="1:6" s="100" customFormat="1" x14ac:dyDescent="0.2">
      <c r="A29" s="102">
        <v>43744</v>
      </c>
      <c r="B29" s="96">
        <v>222.77</v>
      </c>
      <c r="C29" s="97" t="s">
        <v>136</v>
      </c>
      <c r="D29" s="97" t="s">
        <v>134</v>
      </c>
      <c r="E29" s="98" t="s">
        <v>137</v>
      </c>
      <c r="F29" s="99"/>
    </row>
    <row r="30" spans="1:6" s="100" customFormat="1" x14ac:dyDescent="0.2">
      <c r="A30" s="102">
        <v>43744</v>
      </c>
      <c r="B30" s="96">
        <f>6640.86+1109.82</f>
        <v>7750.6799999999994</v>
      </c>
      <c r="C30" s="97" t="s">
        <v>136</v>
      </c>
      <c r="D30" s="97" t="s">
        <v>128</v>
      </c>
      <c r="E30" s="98" t="s">
        <v>137</v>
      </c>
      <c r="F30" s="99"/>
    </row>
    <row r="31" spans="1:6" s="100" customFormat="1" x14ac:dyDescent="0.2">
      <c r="A31" s="102">
        <v>43744</v>
      </c>
      <c r="B31" s="96">
        <v>62.39</v>
      </c>
      <c r="C31" s="97" t="s">
        <v>136</v>
      </c>
      <c r="D31" s="97" t="s">
        <v>143</v>
      </c>
      <c r="E31" s="98" t="s">
        <v>137</v>
      </c>
      <c r="F31" s="99"/>
    </row>
    <row r="32" spans="1:6" s="100" customFormat="1" x14ac:dyDescent="0.2">
      <c r="A32" s="102">
        <v>43744</v>
      </c>
      <c r="B32" s="96">
        <v>45.83</v>
      </c>
      <c r="C32" s="97" t="s">
        <v>136</v>
      </c>
      <c r="D32" s="97" t="s">
        <v>144</v>
      </c>
      <c r="E32" s="98" t="s">
        <v>130</v>
      </c>
      <c r="F32" s="99"/>
    </row>
    <row r="33" spans="1:6" s="100" customFormat="1" x14ac:dyDescent="0.2">
      <c r="A33" s="102">
        <v>43616</v>
      </c>
      <c r="B33" s="96">
        <f>3655.11+7</f>
        <v>3662.11</v>
      </c>
      <c r="C33" s="97" t="s">
        <v>145</v>
      </c>
      <c r="D33" s="97" t="s">
        <v>127</v>
      </c>
      <c r="E33" s="98" t="s">
        <v>126</v>
      </c>
      <c r="F33" s="99"/>
    </row>
    <row r="34" spans="1:6" s="100" customFormat="1" x14ac:dyDescent="0.2">
      <c r="A34" s="102">
        <v>43771</v>
      </c>
      <c r="B34" s="96">
        <v>106.19</v>
      </c>
      <c r="C34" s="97" t="s">
        <v>145</v>
      </c>
      <c r="D34" s="97" t="s">
        <v>146</v>
      </c>
      <c r="E34" s="98" t="s">
        <v>126</v>
      </c>
      <c r="F34" s="99"/>
    </row>
    <row r="35" spans="1:6" s="100" customFormat="1" x14ac:dyDescent="0.2">
      <c r="A35" s="102">
        <v>43776</v>
      </c>
      <c r="B35" s="96">
        <v>15.37</v>
      </c>
      <c r="C35" s="97" t="s">
        <v>145</v>
      </c>
      <c r="D35" s="97" t="s">
        <v>150</v>
      </c>
      <c r="E35" s="98" t="s">
        <v>126</v>
      </c>
      <c r="F35" s="99"/>
    </row>
    <row r="36" spans="1:6" s="100" customFormat="1" x14ac:dyDescent="0.2">
      <c r="A36" s="102">
        <v>43777</v>
      </c>
      <c r="B36" s="96">
        <v>43.43</v>
      </c>
      <c r="C36" s="97" t="s">
        <v>145</v>
      </c>
      <c r="D36" s="97" t="s">
        <v>151</v>
      </c>
      <c r="E36" s="98" t="s">
        <v>126</v>
      </c>
      <c r="F36" s="99"/>
    </row>
    <row r="37" spans="1:6" s="100" customFormat="1" x14ac:dyDescent="0.2">
      <c r="A37" s="102">
        <v>43777</v>
      </c>
      <c r="B37" s="96">
        <f>2940.18+295.97</f>
        <v>3236.1499999999996</v>
      </c>
      <c r="C37" s="97" t="s">
        <v>145</v>
      </c>
      <c r="D37" s="97" t="s">
        <v>128</v>
      </c>
      <c r="E37" s="98" t="s">
        <v>126</v>
      </c>
      <c r="F37" s="99"/>
    </row>
    <row r="38" spans="1:6" s="100" customFormat="1" x14ac:dyDescent="0.2">
      <c r="A38" s="102">
        <v>43780</v>
      </c>
      <c r="B38" s="96">
        <v>14.44</v>
      </c>
      <c r="C38" s="97" t="s">
        <v>145</v>
      </c>
      <c r="D38" s="97" t="s">
        <v>150</v>
      </c>
      <c r="E38" s="98" t="s">
        <v>126</v>
      </c>
      <c r="F38" s="99"/>
    </row>
    <row r="39" spans="1:6" s="100" customFormat="1" x14ac:dyDescent="0.2">
      <c r="A39" s="102">
        <v>43777</v>
      </c>
      <c r="B39" s="96">
        <v>13.04</v>
      </c>
      <c r="C39" s="97" t="s">
        <v>145</v>
      </c>
      <c r="D39" s="97" t="s">
        <v>152</v>
      </c>
      <c r="E39" s="98" t="s">
        <v>130</v>
      </c>
      <c r="F39" s="99"/>
    </row>
    <row r="40" spans="1:6" s="100" customFormat="1" x14ac:dyDescent="0.2">
      <c r="A40" s="102"/>
      <c r="B40" s="96"/>
      <c r="C40" s="97"/>
      <c r="D40" s="97"/>
      <c r="E40" s="98"/>
      <c r="F40" s="99"/>
    </row>
    <row r="41" spans="1:6" s="100" customFormat="1" x14ac:dyDescent="0.2">
      <c r="A41" s="102"/>
      <c r="B41" s="96"/>
      <c r="C41" s="97"/>
      <c r="D41" s="97"/>
      <c r="E41" s="98"/>
      <c r="F41" s="99"/>
    </row>
    <row r="42" spans="1:6" s="100" customFormat="1" x14ac:dyDescent="0.2">
      <c r="A42" s="102"/>
      <c r="B42" s="96"/>
      <c r="C42" s="97"/>
      <c r="D42" s="97"/>
      <c r="E42" s="98"/>
      <c r="F42" s="99"/>
    </row>
    <row r="43" spans="1:6" s="100" customFormat="1" x14ac:dyDescent="0.2">
      <c r="A43" s="102"/>
      <c r="B43" s="96"/>
      <c r="C43" s="97"/>
      <c r="D43" s="97"/>
      <c r="E43" s="98"/>
      <c r="F43" s="99"/>
    </row>
    <row r="44" spans="1:6" s="100" customFormat="1" x14ac:dyDescent="0.2">
      <c r="A44" s="102"/>
      <c r="B44" s="96"/>
      <c r="C44" s="97"/>
      <c r="D44" s="97"/>
      <c r="E44" s="98"/>
      <c r="F44" s="99"/>
    </row>
    <row r="45" spans="1:6" s="100" customFormat="1" hidden="1" x14ac:dyDescent="0.2">
      <c r="A45" s="103"/>
      <c r="B45" s="104"/>
      <c r="C45" s="105"/>
      <c r="D45" s="105"/>
      <c r="E45" s="106"/>
      <c r="F45" s="99"/>
    </row>
    <row r="46" spans="1:6" ht="19.5" customHeight="1" x14ac:dyDescent="0.2">
      <c r="A46" s="107" t="s">
        <v>153</v>
      </c>
      <c r="B46" s="108">
        <f>SUM(B12:B45)</f>
        <v>35675.19</v>
      </c>
      <c r="C46" s="109" t="str">
        <f>IF(SUBTOTAL(3,B12:B45)=SUBTOTAL(103,B12:B45),'Summary and sign-off'!$A$47,'Summary and sign-off'!$A$48)</f>
        <v>Check - there are no hidden rows with data</v>
      </c>
      <c r="D46" s="163" t="str">
        <f>IF('Summary and sign-off'!F54='Summary and sign-off'!F53,'Summary and sign-off'!A50,'Summary and sign-off'!A49)</f>
        <v>Check - each entry provides sufficient information</v>
      </c>
      <c r="E46" s="163"/>
      <c r="F46" s="25"/>
    </row>
    <row r="47" spans="1:6" ht="10.5" customHeight="1" x14ac:dyDescent="0.2">
      <c r="A47" s="52"/>
      <c r="B47" s="53"/>
      <c r="C47" s="52"/>
      <c r="D47" s="52"/>
      <c r="E47" s="52"/>
      <c r="F47" s="52"/>
    </row>
    <row r="48" spans="1:6" ht="24.75" customHeight="1" x14ac:dyDescent="0.2">
      <c r="A48" s="164" t="s">
        <v>154</v>
      </c>
      <c r="B48" s="164"/>
      <c r="C48" s="164"/>
      <c r="D48" s="164"/>
      <c r="E48" s="164"/>
      <c r="F48" s="40"/>
    </row>
    <row r="49" spans="1:6" ht="27" customHeight="1" x14ac:dyDescent="0.2">
      <c r="A49" s="93" t="s">
        <v>119</v>
      </c>
      <c r="B49" s="93" t="s">
        <v>63</v>
      </c>
      <c r="C49" s="93" t="s">
        <v>155</v>
      </c>
      <c r="D49" s="93" t="s">
        <v>122</v>
      </c>
      <c r="E49" s="93" t="s">
        <v>123</v>
      </c>
      <c r="F49" s="94"/>
    </row>
    <row r="50" spans="1:6" s="100" customFormat="1" hidden="1" x14ac:dyDescent="0.2">
      <c r="A50" s="95"/>
      <c r="B50" s="96"/>
      <c r="C50" s="97"/>
      <c r="D50" s="97"/>
      <c r="E50" s="98"/>
      <c r="F50" s="99"/>
    </row>
    <row r="51" spans="1:6" s="100" customFormat="1" x14ac:dyDescent="0.2">
      <c r="A51" s="95">
        <v>43669</v>
      </c>
      <c r="B51" s="96">
        <v>46.44</v>
      </c>
      <c r="C51" s="97" t="s">
        <v>156</v>
      </c>
      <c r="D51" s="97" t="s">
        <v>157</v>
      </c>
      <c r="E51" s="98" t="s">
        <v>130</v>
      </c>
      <c r="F51" s="99"/>
    </row>
    <row r="52" spans="1:6" s="100" customFormat="1" x14ac:dyDescent="0.2">
      <c r="A52" s="95">
        <v>43669</v>
      </c>
      <c r="B52" s="96">
        <v>267.48</v>
      </c>
      <c r="C52" s="97" t="s">
        <v>156</v>
      </c>
      <c r="D52" s="97" t="s">
        <v>127</v>
      </c>
      <c r="E52" s="98" t="s">
        <v>158</v>
      </c>
      <c r="F52" s="99"/>
    </row>
    <row r="53" spans="1:6" s="100" customFormat="1" x14ac:dyDescent="0.2">
      <c r="A53" s="95">
        <v>43669</v>
      </c>
      <c r="B53" s="96">
        <v>53.91</v>
      </c>
      <c r="C53" s="97" t="s">
        <v>156</v>
      </c>
      <c r="D53" s="97" t="s">
        <v>159</v>
      </c>
      <c r="E53" s="98" t="s">
        <v>158</v>
      </c>
      <c r="F53" s="99"/>
    </row>
    <row r="54" spans="1:6" s="100" customFormat="1" x14ac:dyDescent="0.2">
      <c r="A54" s="95">
        <v>43669</v>
      </c>
      <c r="B54" s="96">
        <v>60.26</v>
      </c>
      <c r="C54" s="97" t="s">
        <v>156</v>
      </c>
      <c r="D54" s="97" t="s">
        <v>160</v>
      </c>
      <c r="E54" s="98" t="s">
        <v>158</v>
      </c>
      <c r="F54" s="99"/>
    </row>
    <row r="55" spans="1:6" s="100" customFormat="1" x14ac:dyDescent="0.2">
      <c r="A55" s="95">
        <v>43669</v>
      </c>
      <c r="B55" s="96">
        <v>32.35</v>
      </c>
      <c r="C55" s="97" t="s">
        <v>156</v>
      </c>
      <c r="D55" s="97" t="s">
        <v>161</v>
      </c>
      <c r="E55" s="98" t="s">
        <v>130</v>
      </c>
      <c r="F55" s="99"/>
    </row>
    <row r="56" spans="1:6" s="100" customFormat="1" x14ac:dyDescent="0.2">
      <c r="A56" s="95">
        <v>43693</v>
      </c>
      <c r="B56" s="96">
        <v>29.57</v>
      </c>
      <c r="C56" s="97" t="s">
        <v>162</v>
      </c>
      <c r="D56" s="97" t="s">
        <v>163</v>
      </c>
      <c r="E56" s="98" t="s">
        <v>130</v>
      </c>
      <c r="F56" s="99"/>
    </row>
    <row r="57" spans="1:6" s="100" customFormat="1" x14ac:dyDescent="0.2">
      <c r="A57" s="95">
        <v>43693</v>
      </c>
      <c r="B57" s="96">
        <f>415.11+351.74+43.48-415.11</f>
        <v>395.22</v>
      </c>
      <c r="C57" s="97" t="s">
        <v>162</v>
      </c>
      <c r="D57" s="97" t="s">
        <v>127</v>
      </c>
      <c r="E57" s="98" t="s">
        <v>158</v>
      </c>
      <c r="F57" s="99"/>
    </row>
    <row r="58" spans="1:6" s="100" customFormat="1" x14ac:dyDescent="0.2">
      <c r="A58" s="95">
        <v>43725</v>
      </c>
      <c r="B58" s="96">
        <v>32.520000000000003</v>
      </c>
      <c r="C58" s="97" t="s">
        <v>164</v>
      </c>
      <c r="D58" s="97" t="s">
        <v>165</v>
      </c>
      <c r="E58" s="98" t="s">
        <v>130</v>
      </c>
      <c r="F58" s="99"/>
    </row>
    <row r="59" spans="1:6" s="100" customFormat="1" x14ac:dyDescent="0.2">
      <c r="A59" s="95">
        <v>43725</v>
      </c>
      <c r="B59" s="96">
        <f>473.29+6.67</f>
        <v>479.96000000000004</v>
      </c>
      <c r="C59" s="97" t="s">
        <v>164</v>
      </c>
      <c r="D59" s="97" t="s">
        <v>127</v>
      </c>
      <c r="E59" s="98" t="s">
        <v>166</v>
      </c>
      <c r="F59" s="99"/>
    </row>
    <row r="60" spans="1:6" s="100" customFormat="1" x14ac:dyDescent="0.2">
      <c r="A60" s="95">
        <v>43725</v>
      </c>
      <c r="B60" s="96">
        <v>45.22</v>
      </c>
      <c r="C60" s="97" t="s">
        <v>164</v>
      </c>
      <c r="D60" s="97" t="s">
        <v>167</v>
      </c>
      <c r="E60" s="98" t="s">
        <v>166</v>
      </c>
      <c r="F60" s="99"/>
    </row>
    <row r="61" spans="1:6" s="100" customFormat="1" x14ac:dyDescent="0.2">
      <c r="A61" s="95">
        <v>43725</v>
      </c>
      <c r="B61" s="96">
        <v>14.96</v>
      </c>
      <c r="C61" s="97" t="s">
        <v>164</v>
      </c>
      <c r="D61" s="97" t="s">
        <v>168</v>
      </c>
      <c r="E61" s="98" t="s">
        <v>166</v>
      </c>
      <c r="F61" s="99"/>
    </row>
    <row r="62" spans="1:6" s="100" customFormat="1" x14ac:dyDescent="0.2">
      <c r="A62" s="95">
        <v>43725</v>
      </c>
      <c r="B62" s="96">
        <v>13.39</v>
      </c>
      <c r="C62" s="97" t="s">
        <v>164</v>
      </c>
      <c r="D62" s="97" t="s">
        <v>170</v>
      </c>
      <c r="E62" s="98" t="s">
        <v>166</v>
      </c>
      <c r="F62" s="99"/>
    </row>
    <row r="63" spans="1:6" s="100" customFormat="1" x14ac:dyDescent="0.2">
      <c r="A63" s="95">
        <v>43727</v>
      </c>
      <c r="B63" s="96">
        <v>43.48</v>
      </c>
      <c r="C63" s="97" t="s">
        <v>164</v>
      </c>
      <c r="D63" s="97" t="s">
        <v>171</v>
      </c>
      <c r="E63" s="98" t="s">
        <v>166</v>
      </c>
      <c r="F63" s="99"/>
    </row>
    <row r="64" spans="1:6" s="100" customFormat="1" x14ac:dyDescent="0.2">
      <c r="A64" s="95">
        <v>43727</v>
      </c>
      <c r="B64" s="96">
        <v>40.700000000000003</v>
      </c>
      <c r="C64" s="97" t="s">
        <v>164</v>
      </c>
      <c r="D64" s="97" t="s">
        <v>152</v>
      </c>
      <c r="E64" s="98" t="s">
        <v>130</v>
      </c>
      <c r="F64" s="99"/>
    </row>
    <row r="65" spans="1:6" s="100" customFormat="1" x14ac:dyDescent="0.2">
      <c r="A65" s="95"/>
      <c r="B65" s="96"/>
      <c r="C65" s="97"/>
      <c r="D65" s="97"/>
      <c r="E65" s="98"/>
      <c r="F65" s="99"/>
    </row>
    <row r="66" spans="1:6" s="100" customFormat="1" x14ac:dyDescent="0.2">
      <c r="A66" s="95"/>
      <c r="B66" s="96"/>
      <c r="C66" s="97"/>
      <c r="D66" s="97"/>
      <c r="E66" s="98"/>
      <c r="F66" s="99"/>
    </row>
    <row r="67" spans="1:6" s="100" customFormat="1" x14ac:dyDescent="0.2">
      <c r="A67" s="95"/>
      <c r="B67" s="96"/>
      <c r="C67" s="97"/>
      <c r="D67" s="97"/>
      <c r="E67" s="98"/>
      <c r="F67" s="99"/>
    </row>
    <row r="68" spans="1:6" s="100" customFormat="1" x14ac:dyDescent="0.2">
      <c r="A68" s="95"/>
      <c r="B68" s="96"/>
      <c r="C68" s="97"/>
      <c r="D68" s="97"/>
      <c r="E68" s="98"/>
      <c r="F68" s="99"/>
    </row>
    <row r="69" spans="1:6" s="100" customFormat="1" x14ac:dyDescent="0.2">
      <c r="A69" s="95"/>
      <c r="B69" s="96"/>
      <c r="C69" s="97"/>
      <c r="D69" s="97"/>
      <c r="E69" s="98"/>
      <c r="F69" s="99"/>
    </row>
    <row r="70" spans="1:6" s="100" customFormat="1" x14ac:dyDescent="0.2">
      <c r="A70" s="95"/>
      <c r="B70" s="96"/>
      <c r="C70" s="97"/>
      <c r="D70" s="97"/>
      <c r="E70" s="98"/>
      <c r="F70" s="99"/>
    </row>
    <row r="71" spans="1:6" s="100" customFormat="1" x14ac:dyDescent="0.2">
      <c r="A71" s="95"/>
      <c r="B71" s="96"/>
      <c r="C71" s="97"/>
      <c r="D71" s="97"/>
      <c r="E71" s="98"/>
      <c r="F71" s="99"/>
    </row>
    <row r="72" spans="1:6" s="100" customFormat="1" x14ac:dyDescent="0.2">
      <c r="A72" s="95"/>
      <c r="B72" s="96"/>
      <c r="C72" s="97"/>
      <c r="D72" s="97"/>
      <c r="E72" s="98"/>
      <c r="F72" s="99"/>
    </row>
    <row r="73" spans="1:6" s="100" customFormat="1" x14ac:dyDescent="0.2">
      <c r="A73" s="95"/>
      <c r="B73" s="96"/>
      <c r="C73" s="97"/>
      <c r="D73" s="97"/>
      <c r="E73" s="98"/>
      <c r="F73" s="99"/>
    </row>
    <row r="74" spans="1:6" s="100" customFormat="1" x14ac:dyDescent="0.2">
      <c r="A74" s="95"/>
      <c r="B74" s="96"/>
      <c r="C74" s="97"/>
      <c r="D74" s="97"/>
      <c r="E74" s="98"/>
      <c r="F74" s="99"/>
    </row>
    <row r="75" spans="1:6" s="100" customFormat="1" x14ac:dyDescent="0.2">
      <c r="A75" s="95"/>
      <c r="B75" s="96"/>
      <c r="C75" s="97"/>
      <c r="D75" s="97"/>
      <c r="E75" s="98"/>
      <c r="F75" s="99"/>
    </row>
    <row r="76" spans="1:6" s="100" customFormat="1" x14ac:dyDescent="0.2">
      <c r="A76" s="95"/>
      <c r="B76" s="96"/>
      <c r="C76" s="97"/>
      <c r="D76" s="97"/>
      <c r="E76" s="98"/>
      <c r="F76" s="99"/>
    </row>
    <row r="77" spans="1:6" s="100" customFormat="1" x14ac:dyDescent="0.2">
      <c r="A77" s="95"/>
      <c r="B77" s="96"/>
      <c r="C77" s="97"/>
      <c r="D77" s="97"/>
      <c r="E77" s="98"/>
      <c r="F77" s="99"/>
    </row>
    <row r="78" spans="1:6" s="100" customFormat="1" x14ac:dyDescent="0.2">
      <c r="A78" s="95"/>
      <c r="B78" s="96"/>
      <c r="C78" s="97"/>
      <c r="D78" s="97"/>
      <c r="E78" s="98"/>
      <c r="F78" s="99"/>
    </row>
    <row r="79" spans="1:6" s="100" customFormat="1" x14ac:dyDescent="0.2">
      <c r="A79" s="95"/>
      <c r="B79" s="96"/>
      <c r="C79" s="97"/>
      <c r="D79" s="97"/>
      <c r="E79" s="98"/>
      <c r="F79" s="99"/>
    </row>
    <row r="80" spans="1:6" s="100" customFormat="1" x14ac:dyDescent="0.2">
      <c r="A80" s="95"/>
      <c r="B80" s="96"/>
      <c r="C80" s="97"/>
      <c r="D80" s="97"/>
      <c r="E80" s="98"/>
      <c r="F80" s="99"/>
    </row>
    <row r="81" spans="1:6" s="100" customFormat="1" x14ac:dyDescent="0.2">
      <c r="A81" s="95"/>
      <c r="B81" s="96"/>
      <c r="C81" s="97"/>
      <c r="D81" s="97"/>
      <c r="E81" s="98"/>
      <c r="F81" s="99"/>
    </row>
    <row r="82" spans="1:6" s="100" customFormat="1" x14ac:dyDescent="0.2">
      <c r="A82" s="95"/>
      <c r="B82" s="96"/>
      <c r="C82" s="97"/>
      <c r="D82" s="97"/>
      <c r="E82" s="98"/>
      <c r="F82" s="99"/>
    </row>
    <row r="83" spans="1:6" s="100" customFormat="1" x14ac:dyDescent="0.2">
      <c r="A83" s="95"/>
      <c r="B83" s="96"/>
      <c r="C83" s="97"/>
      <c r="D83" s="97"/>
      <c r="E83" s="98"/>
      <c r="F83" s="99"/>
    </row>
    <row r="84" spans="1:6" s="100" customFormat="1" x14ac:dyDescent="0.2">
      <c r="A84" s="95"/>
      <c r="B84" s="96"/>
      <c r="C84" s="97"/>
      <c r="D84" s="97"/>
      <c r="E84" s="98"/>
      <c r="F84" s="99"/>
    </row>
    <row r="85" spans="1:6" s="100" customFormat="1" x14ac:dyDescent="0.2">
      <c r="A85" s="95"/>
      <c r="B85" s="96"/>
      <c r="C85" s="97"/>
      <c r="D85" s="97"/>
      <c r="E85" s="98"/>
      <c r="F85" s="99"/>
    </row>
    <row r="86" spans="1:6" s="100" customFormat="1" x14ac:dyDescent="0.2">
      <c r="A86" s="95"/>
      <c r="B86" s="96"/>
      <c r="C86" s="97"/>
      <c r="D86" s="97"/>
      <c r="E86" s="98"/>
      <c r="F86" s="99"/>
    </row>
    <row r="87" spans="1:6" s="100" customFormat="1" x14ac:dyDescent="0.2">
      <c r="A87" s="95"/>
      <c r="B87" s="96"/>
      <c r="C87" s="97"/>
      <c r="D87" s="97"/>
      <c r="E87" s="98"/>
      <c r="F87" s="99"/>
    </row>
    <row r="88" spans="1:6" s="100" customFormat="1" x14ac:dyDescent="0.2">
      <c r="A88" s="95"/>
      <c r="B88" s="96"/>
      <c r="C88" s="97"/>
      <c r="D88" s="97"/>
      <c r="E88" s="98"/>
      <c r="F88" s="99"/>
    </row>
    <row r="89" spans="1:6" s="100" customFormat="1" x14ac:dyDescent="0.2">
      <c r="A89" s="95"/>
      <c r="B89" s="96"/>
      <c r="C89" s="97"/>
      <c r="D89" s="97"/>
      <c r="E89" s="98"/>
      <c r="F89" s="99"/>
    </row>
    <row r="90" spans="1:6" s="100" customFormat="1" x14ac:dyDescent="0.2">
      <c r="A90" s="95"/>
      <c r="B90" s="96"/>
      <c r="C90" s="97"/>
      <c r="D90" s="97"/>
      <c r="E90" s="98"/>
      <c r="F90" s="99"/>
    </row>
    <row r="91" spans="1:6" s="100" customFormat="1" x14ac:dyDescent="0.2">
      <c r="A91" s="95"/>
      <c r="B91" s="96"/>
      <c r="C91" s="97"/>
      <c r="D91" s="97"/>
      <c r="E91" s="98"/>
      <c r="F91" s="99"/>
    </row>
    <row r="92" spans="1:6" s="100" customFormat="1" x14ac:dyDescent="0.2">
      <c r="A92" s="95"/>
      <c r="B92" s="96"/>
      <c r="C92" s="97"/>
      <c r="D92" s="97"/>
      <c r="E92" s="98"/>
      <c r="F92" s="99"/>
    </row>
    <row r="93" spans="1:6" s="100" customFormat="1" x14ac:dyDescent="0.2">
      <c r="A93" s="95"/>
      <c r="B93" s="96"/>
      <c r="C93" s="97"/>
      <c r="D93" s="97"/>
      <c r="E93" s="98"/>
      <c r="F93" s="99"/>
    </row>
    <row r="94" spans="1:6" s="100" customFormat="1" x14ac:dyDescent="0.2">
      <c r="A94" s="95"/>
      <c r="B94" s="96"/>
      <c r="C94" s="97"/>
      <c r="D94" s="97"/>
      <c r="E94" s="98"/>
      <c r="F94" s="99"/>
    </row>
    <row r="95" spans="1:6" s="100" customFormat="1" x14ac:dyDescent="0.2">
      <c r="A95" s="95"/>
      <c r="B95" s="96"/>
      <c r="C95" s="97"/>
      <c r="D95" s="97"/>
      <c r="E95" s="98"/>
      <c r="F95" s="99"/>
    </row>
    <row r="96" spans="1:6" s="100" customFormat="1" x14ac:dyDescent="0.2">
      <c r="A96" s="95"/>
      <c r="B96" s="96"/>
      <c r="C96" s="97"/>
      <c r="D96" s="97"/>
      <c r="E96" s="98"/>
      <c r="F96" s="99"/>
    </row>
    <row r="97" spans="1:6" s="100" customFormat="1" x14ac:dyDescent="0.2">
      <c r="A97" s="95"/>
      <c r="B97" s="96"/>
      <c r="C97" s="97"/>
      <c r="D97" s="97"/>
      <c r="E97" s="98"/>
      <c r="F97" s="99"/>
    </row>
    <row r="98" spans="1:6" s="100" customFormat="1" x14ac:dyDescent="0.2">
      <c r="A98" s="95"/>
      <c r="B98" s="96"/>
      <c r="C98" s="97"/>
      <c r="D98" s="97"/>
      <c r="E98" s="98"/>
      <c r="F98" s="99"/>
    </row>
    <row r="99" spans="1:6" s="100" customFormat="1" x14ac:dyDescent="0.2">
      <c r="A99" s="95"/>
      <c r="B99" s="96"/>
      <c r="C99" s="97"/>
      <c r="D99" s="97"/>
      <c r="E99" s="98"/>
      <c r="F99" s="99"/>
    </row>
    <row r="100" spans="1:6" s="100" customFormat="1" hidden="1" x14ac:dyDescent="0.2">
      <c r="A100" s="95"/>
      <c r="B100" s="96"/>
      <c r="C100" s="97"/>
      <c r="D100" s="97"/>
      <c r="E100" s="98"/>
      <c r="F100" s="99"/>
    </row>
    <row r="101" spans="1:6" ht="19.5" customHeight="1" x14ac:dyDescent="0.2">
      <c r="A101" s="107" t="s">
        <v>172</v>
      </c>
      <c r="B101" s="108">
        <f>SUM(B50:B100)</f>
        <v>1555.4600000000003</v>
      </c>
      <c r="C101" s="109" t="str">
        <f>IF(SUBTOTAL(3,B50:B100)=SUBTOTAL(103,B50:B100),'Summary and sign-off'!$A$47,'Summary and sign-off'!$A$48)</f>
        <v>Check - there are no hidden rows with data</v>
      </c>
      <c r="D101" s="163" t="str">
        <f>IF('Summary and sign-off'!F55='Summary and sign-off'!F53,'Summary and sign-off'!A50,'Summary and sign-off'!A49)</f>
        <v>Check - each entry provides sufficient information</v>
      </c>
      <c r="E101" s="163"/>
      <c r="F101" s="25"/>
    </row>
    <row r="102" spans="1:6" ht="10.5" customHeight="1" x14ac:dyDescent="0.2">
      <c r="A102" s="52"/>
      <c r="B102" s="53"/>
      <c r="C102" s="52"/>
      <c r="D102" s="52"/>
      <c r="E102" s="52"/>
      <c r="F102" s="52"/>
    </row>
    <row r="103" spans="1:6" ht="24.75" customHeight="1" x14ac:dyDescent="0.2">
      <c r="A103" s="164" t="s">
        <v>173</v>
      </c>
      <c r="B103" s="164"/>
      <c r="C103" s="164"/>
      <c r="D103" s="164"/>
      <c r="E103" s="164"/>
      <c r="F103" s="25"/>
    </row>
    <row r="104" spans="1:6" ht="27" customHeight="1" x14ac:dyDescent="0.2">
      <c r="A104" s="93" t="s">
        <v>119</v>
      </c>
      <c r="B104" s="93" t="s">
        <v>63</v>
      </c>
      <c r="C104" s="93" t="s">
        <v>174</v>
      </c>
      <c r="D104" s="93" t="s">
        <v>175</v>
      </c>
      <c r="E104" s="93" t="s">
        <v>123</v>
      </c>
      <c r="F104" s="110"/>
    </row>
    <row r="105" spans="1:6" s="100" customFormat="1" hidden="1" x14ac:dyDescent="0.2">
      <c r="A105" s="95"/>
      <c r="B105" s="96"/>
      <c r="C105" s="97"/>
      <c r="D105" s="97"/>
      <c r="E105" s="98"/>
      <c r="F105" s="99"/>
    </row>
    <row r="106" spans="1:6" s="100" customFormat="1" x14ac:dyDescent="0.2">
      <c r="A106" s="95"/>
      <c r="B106" s="96"/>
      <c r="C106" s="97"/>
      <c r="D106" s="97"/>
      <c r="E106" s="98"/>
      <c r="F106" s="99"/>
    </row>
    <row r="107" spans="1:6" s="100" customFormat="1" x14ac:dyDescent="0.2">
      <c r="A107" s="95"/>
      <c r="B107" s="96"/>
      <c r="C107" s="97"/>
      <c r="D107" s="97"/>
      <c r="E107" s="98"/>
      <c r="F107" s="99"/>
    </row>
    <row r="108" spans="1:6" s="100" customFormat="1" x14ac:dyDescent="0.2">
      <c r="A108" s="95"/>
      <c r="B108" s="96"/>
      <c r="C108" s="97"/>
      <c r="D108" s="97"/>
      <c r="E108" s="98"/>
      <c r="F108" s="99"/>
    </row>
    <row r="109" spans="1:6" s="100" customFormat="1" x14ac:dyDescent="0.2">
      <c r="A109" s="95"/>
      <c r="B109" s="96"/>
      <c r="C109" s="97"/>
      <c r="D109" s="97"/>
      <c r="E109" s="98"/>
      <c r="F109" s="99"/>
    </row>
    <row r="110" spans="1:6" s="100" customFormat="1" x14ac:dyDescent="0.2">
      <c r="A110" s="95"/>
      <c r="B110" s="96"/>
      <c r="C110" s="97"/>
      <c r="D110" s="97"/>
      <c r="E110" s="98"/>
      <c r="F110" s="99"/>
    </row>
    <row r="111" spans="1:6" s="100" customFormat="1" hidden="1" x14ac:dyDescent="0.2">
      <c r="A111" s="95"/>
      <c r="B111" s="96"/>
      <c r="C111" s="97"/>
      <c r="D111" s="97"/>
      <c r="E111" s="98"/>
      <c r="F111" s="99"/>
    </row>
    <row r="112" spans="1:6" ht="19.5" customHeight="1" x14ac:dyDescent="0.2">
      <c r="A112" s="107" t="s">
        <v>176</v>
      </c>
      <c r="B112" s="108">
        <f>SUM(B105:B111)</f>
        <v>0</v>
      </c>
      <c r="C112" s="109" t="str">
        <f>IF(SUBTOTAL(3,B105:B111)=SUBTOTAL(103,B105:B111),'Summary and sign-off'!$A$47,'Summary and sign-off'!$A$48)</f>
        <v>Check - there are no hidden rows with data</v>
      </c>
      <c r="D112" s="163" t="str">
        <f>IF('Summary and sign-off'!F56='Summary and sign-off'!F53,'Summary and sign-off'!A50,'Summary and sign-off'!A49)</f>
        <v>Check - each entry provides sufficient information</v>
      </c>
      <c r="E112" s="163"/>
      <c r="F112" s="25"/>
    </row>
    <row r="113" spans="1:6" ht="10.5" customHeight="1" x14ac:dyDescent="0.2">
      <c r="A113" s="52"/>
      <c r="B113" s="111"/>
      <c r="C113" s="53"/>
      <c r="D113" s="52"/>
      <c r="E113" s="52"/>
      <c r="F113" s="52"/>
    </row>
    <row r="114" spans="1:6" ht="34.5" customHeight="1" x14ac:dyDescent="0.2">
      <c r="A114" s="112" t="s">
        <v>177</v>
      </c>
      <c r="B114" s="113">
        <f>B46+B101+B112</f>
        <v>37230.65</v>
      </c>
      <c r="C114" s="114"/>
      <c r="D114" s="114"/>
      <c r="E114" s="114"/>
      <c r="F114" s="46"/>
    </row>
    <row r="115" spans="1:6" x14ac:dyDescent="0.2">
      <c r="A115" s="52"/>
      <c r="B115" s="53"/>
      <c r="C115" s="52"/>
      <c r="D115" s="52"/>
      <c r="E115" s="52"/>
      <c r="F115" s="52"/>
    </row>
    <row r="116" spans="1:6" x14ac:dyDescent="0.2">
      <c r="A116" s="57" t="s">
        <v>74</v>
      </c>
      <c r="B116" s="58"/>
      <c r="C116" s="46"/>
      <c r="D116" s="46"/>
      <c r="E116" s="46"/>
      <c r="F116" s="52"/>
    </row>
    <row r="117" spans="1:6" ht="12.6" customHeight="1" x14ac:dyDescent="0.2">
      <c r="A117" s="59" t="s">
        <v>178</v>
      </c>
      <c r="B117" s="60"/>
      <c r="C117" s="60"/>
      <c r="D117" s="115"/>
      <c r="E117" s="115"/>
      <c r="F117" s="52"/>
    </row>
    <row r="118" spans="1:6" ht="12.95" customHeight="1" x14ac:dyDescent="0.2">
      <c r="A118" s="116" t="s">
        <v>179</v>
      </c>
      <c r="B118" s="52"/>
      <c r="C118" s="115"/>
      <c r="D118" s="52"/>
      <c r="E118" s="115"/>
      <c r="F118" s="52"/>
    </row>
    <row r="119" spans="1:6" x14ac:dyDescent="0.2">
      <c r="A119" s="116" t="s">
        <v>180</v>
      </c>
      <c r="B119" s="115"/>
      <c r="C119" s="115"/>
      <c r="D119" s="115"/>
      <c r="E119" s="117"/>
      <c r="F119" s="25"/>
    </row>
    <row r="120" spans="1:6" x14ac:dyDescent="0.2">
      <c r="A120" s="59" t="s">
        <v>80</v>
      </c>
      <c r="B120" s="58"/>
      <c r="C120" s="46"/>
      <c r="D120" s="46"/>
      <c r="E120" s="46"/>
      <c r="F120" s="52"/>
    </row>
    <row r="121" spans="1:6" ht="12.95" customHeight="1" x14ac:dyDescent="0.2">
      <c r="A121" s="116" t="s">
        <v>181</v>
      </c>
      <c r="B121" s="52"/>
      <c r="C121" s="115"/>
      <c r="D121" s="52"/>
      <c r="E121" s="115"/>
      <c r="F121" s="52"/>
    </row>
    <row r="122" spans="1:6" x14ac:dyDescent="0.2">
      <c r="A122" s="116" t="s">
        <v>182</v>
      </c>
      <c r="B122" s="115"/>
      <c r="C122" s="115"/>
      <c r="D122" s="115"/>
      <c r="E122" s="117"/>
      <c r="F122" s="25"/>
    </row>
    <row r="123" spans="1:6" x14ac:dyDescent="0.2">
      <c r="A123" s="118" t="s">
        <v>183</v>
      </c>
      <c r="B123" s="118"/>
      <c r="C123" s="118"/>
      <c r="D123" s="118"/>
      <c r="E123" s="117"/>
      <c r="F123" s="25"/>
    </row>
    <row r="124" spans="1:6" x14ac:dyDescent="0.2">
      <c r="A124" s="62"/>
      <c r="B124" s="52"/>
      <c r="C124" s="52"/>
      <c r="D124" s="52"/>
      <c r="E124" s="25"/>
      <c r="F124" s="25"/>
    </row>
    <row r="125" spans="1:6" hidden="1" x14ac:dyDescent="0.2">
      <c r="A125" s="62"/>
      <c r="B125" s="52"/>
      <c r="C125" s="52"/>
      <c r="D125" s="52"/>
      <c r="E125" s="25"/>
      <c r="F125" s="25"/>
    </row>
    <row r="126" spans="1:6" hidden="1" x14ac:dyDescent="0.2"/>
    <row r="127" spans="1:6" hidden="1" x14ac:dyDescent="0.2"/>
    <row r="128" spans="1:6" hidden="1" x14ac:dyDescent="0.2"/>
    <row r="129" spans="1:6" hidden="1" x14ac:dyDescent="0.2"/>
    <row r="130" spans="1:6" ht="12.75" hidden="1" customHeight="1" x14ac:dyDescent="0.2"/>
    <row r="131" spans="1:6" hidden="1" x14ac:dyDescent="0.2"/>
    <row r="132" spans="1:6" hidden="1" x14ac:dyDescent="0.2"/>
    <row r="133" spans="1:6" hidden="1" x14ac:dyDescent="0.2">
      <c r="A133" s="119"/>
      <c r="B133" s="25"/>
      <c r="C133" s="25"/>
      <c r="D133" s="25"/>
      <c r="E133" s="25"/>
      <c r="F133" s="25"/>
    </row>
    <row r="134" spans="1:6" hidden="1" x14ac:dyDescent="0.2">
      <c r="A134" s="119"/>
      <c r="B134" s="25"/>
      <c r="C134" s="25"/>
      <c r="D134" s="25"/>
      <c r="E134" s="25"/>
      <c r="F134" s="25"/>
    </row>
    <row r="135" spans="1:6" hidden="1" x14ac:dyDescent="0.2">
      <c r="A135" s="119"/>
      <c r="B135" s="25"/>
      <c r="C135" s="25"/>
      <c r="D135" s="25"/>
      <c r="E135" s="25"/>
      <c r="F135" s="25"/>
    </row>
    <row r="136" spans="1:6" hidden="1" x14ac:dyDescent="0.2">
      <c r="A136" s="119"/>
      <c r="B136" s="25"/>
      <c r="C136" s="25"/>
      <c r="D136" s="25"/>
      <c r="E136" s="25"/>
      <c r="F136" s="25"/>
    </row>
    <row r="137" spans="1:6" hidden="1" x14ac:dyDescent="0.2">
      <c r="A137" s="119"/>
      <c r="B137" s="25"/>
      <c r="C137" s="25"/>
      <c r="D137" s="25"/>
      <c r="E137" s="25"/>
      <c r="F137" s="25"/>
    </row>
    <row r="138" spans="1:6" hidden="1" x14ac:dyDescent="0.2"/>
    <row r="139" spans="1:6" hidden="1" x14ac:dyDescent="0.2"/>
    <row r="140" spans="1:6" hidden="1" x14ac:dyDescent="0.2"/>
    <row r="141" spans="1:6" hidden="1" x14ac:dyDescent="0.2"/>
    <row r="142" spans="1:6" hidden="1" x14ac:dyDescent="0.2"/>
    <row r="143" spans="1:6" hidden="1" x14ac:dyDescent="0.2"/>
    <row r="144" spans="1:6" hidden="1"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sheetData>
  <sheetProtection sheet="1" formatCells="0" formatRows="0" insertColumns="0" insertRows="0" deleteRows="0"/>
  <mergeCells count="15">
    <mergeCell ref="B6:E6"/>
    <mergeCell ref="A1:E1"/>
    <mergeCell ref="B2:E2"/>
    <mergeCell ref="B3:E3"/>
    <mergeCell ref="B4:E4"/>
    <mergeCell ref="B5:E5"/>
    <mergeCell ref="D101:E101"/>
    <mergeCell ref="A103:E103"/>
    <mergeCell ref="D112:E112"/>
    <mergeCell ref="B7:E7"/>
    <mergeCell ref="A8:E8"/>
    <mergeCell ref="A9:E9"/>
    <mergeCell ref="A10:E10"/>
    <mergeCell ref="D46:E46"/>
    <mergeCell ref="A48:E48"/>
  </mergeCells>
  <dataValidations count="2">
    <dataValidation allowBlank="1" showInputMessage="1" showErrorMessage="1" prompt="Insert additional rows as needed:_x000a_- 'right click' on a row number (left of screen)_x000a_- select 'Insert' (this will insert a row above it)" sqref="A104 A49 A11" xr:uid="{00000000-0002-0000-02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05:A111 A12:A45 A50:A100" xr:uid="{00000000-0002-0000-0200-00000100000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r:uid="{00000000-0002-0000-0200-000002000000}">
          <x14:formula1>
            <xm:f>'Summary and sign-off'!$A$46</xm:f>
          </x14:formula1>
          <xm:sqref>B105:B111 B12:B45 B50:B100</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4000000}">
          <x14:formula1>
            <xm:f>'Summary and sign-off'!$A$27:$A$28</xm:f>
          </x14:formula1>
          <xm:sqref>B6:E6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topLeftCell="A7" zoomScaleNormal="100" workbookViewId="0">
      <selection activeCell="C17" sqref="C17"/>
    </sheetView>
  </sheetViews>
  <sheetFormatPr defaultColWidth="0" defaultRowHeight="12.75" customHeight="1" zeroHeight="1" x14ac:dyDescent="0.2"/>
  <cols>
    <col min="1" max="1" width="35.7109375" style="3" customWidth="1"/>
    <col min="2" max="2" width="14.28515625" style="3" customWidth="1"/>
    <col min="3" max="3" width="71.42578125" style="3" customWidth="1"/>
    <col min="4" max="4" width="50" style="3" customWidth="1"/>
    <col min="5" max="5" width="21.42578125" style="3" customWidth="1"/>
    <col min="6" max="6" width="39.28515625" style="3" customWidth="1"/>
    <col min="7" max="10" width="9.140625" style="3" hidden="1" customWidth="1"/>
    <col min="11" max="13" width="0" style="3" hidden="1" customWidth="1"/>
    <col min="14" max="16384" width="0" style="3" hidden="1"/>
  </cols>
  <sheetData>
    <row r="1" spans="1:6" ht="26.25" customHeight="1" x14ac:dyDescent="0.2">
      <c r="A1" s="159" t="s">
        <v>111</v>
      </c>
      <c r="B1" s="159"/>
      <c r="C1" s="159"/>
      <c r="D1" s="159"/>
      <c r="E1" s="159"/>
      <c r="F1" s="120"/>
    </row>
    <row r="2" spans="1:6" ht="21" customHeight="1" x14ac:dyDescent="0.2">
      <c r="A2" s="26" t="s">
        <v>52</v>
      </c>
      <c r="B2" s="170" t="str">
        <f>'Summary and sign-off'!B2:F2</f>
        <v>Civil Aviation Authority</v>
      </c>
      <c r="C2" s="170"/>
      <c r="D2" s="170"/>
      <c r="E2" s="170"/>
      <c r="F2" s="120"/>
    </row>
    <row r="3" spans="1:6" ht="21" customHeight="1" x14ac:dyDescent="0.2">
      <c r="A3" s="26" t="s">
        <v>112</v>
      </c>
      <c r="B3" s="170" t="str">
        <f>'Summary and sign-off'!B3:F3</f>
        <v>Graeme Harris</v>
      </c>
      <c r="C3" s="170"/>
      <c r="D3" s="170"/>
      <c r="E3" s="170"/>
      <c r="F3" s="120"/>
    </row>
    <row r="4" spans="1:6" ht="21" customHeight="1" x14ac:dyDescent="0.2">
      <c r="A4" s="26" t="s">
        <v>113</v>
      </c>
      <c r="B4" s="170">
        <f>'Summary and sign-off'!B4:F4</f>
        <v>43647</v>
      </c>
      <c r="C4" s="170"/>
      <c r="D4" s="170"/>
      <c r="E4" s="170"/>
      <c r="F4" s="120"/>
    </row>
    <row r="5" spans="1:6" ht="21" customHeight="1" x14ac:dyDescent="0.2">
      <c r="A5" s="26" t="s">
        <v>114</v>
      </c>
      <c r="B5" s="170">
        <f>'Summary and sign-off'!B5:F5</f>
        <v>44012</v>
      </c>
      <c r="C5" s="170"/>
      <c r="D5" s="170"/>
      <c r="E5" s="170"/>
      <c r="F5" s="120"/>
    </row>
    <row r="6" spans="1:6" ht="21" customHeight="1" x14ac:dyDescent="0.2">
      <c r="A6" s="26" t="s">
        <v>115</v>
      </c>
      <c r="B6" s="157" t="s">
        <v>82</v>
      </c>
      <c r="C6" s="157"/>
      <c r="D6" s="157"/>
      <c r="E6" s="157"/>
      <c r="F6" s="120"/>
    </row>
    <row r="7" spans="1:6" ht="21" customHeight="1" x14ac:dyDescent="0.2">
      <c r="A7" s="26" t="s">
        <v>58</v>
      </c>
      <c r="B7" s="157"/>
      <c r="C7" s="157"/>
      <c r="D7" s="157"/>
      <c r="E7" s="157"/>
      <c r="F7" s="120"/>
    </row>
    <row r="8" spans="1:6" ht="35.25" customHeight="1" x14ac:dyDescent="0.25">
      <c r="A8" s="171" t="s">
        <v>184</v>
      </c>
      <c r="B8" s="171"/>
      <c r="C8" s="172"/>
      <c r="D8" s="172"/>
      <c r="E8" s="172"/>
      <c r="F8" s="121"/>
    </row>
    <row r="9" spans="1:6" ht="35.25" customHeight="1" x14ac:dyDescent="0.25">
      <c r="A9" s="173" t="s">
        <v>185</v>
      </c>
      <c r="B9" s="174"/>
      <c r="C9" s="174"/>
      <c r="D9" s="174"/>
      <c r="E9" s="174"/>
      <c r="F9" s="121"/>
    </row>
    <row r="10" spans="1:6" ht="27" customHeight="1" x14ac:dyDescent="0.2">
      <c r="A10" s="93" t="s">
        <v>186</v>
      </c>
      <c r="B10" s="93" t="s">
        <v>63</v>
      </c>
      <c r="C10" s="93" t="s">
        <v>187</v>
      </c>
      <c r="D10" s="93" t="s">
        <v>188</v>
      </c>
      <c r="E10" s="93" t="s">
        <v>123</v>
      </c>
      <c r="F10" s="59"/>
    </row>
    <row r="11" spans="1:6" s="100" customFormat="1" hidden="1" x14ac:dyDescent="0.2">
      <c r="A11" s="102"/>
      <c r="B11" s="96"/>
      <c r="C11" s="122"/>
      <c r="D11" s="122"/>
      <c r="E11" s="123"/>
      <c r="F11" s="124"/>
    </row>
    <row r="12" spans="1:6" s="100" customFormat="1" x14ac:dyDescent="0.2">
      <c r="A12" s="95">
        <v>43651</v>
      </c>
      <c r="B12" s="96">
        <v>59.13</v>
      </c>
      <c r="C12" s="122" t="s">
        <v>189</v>
      </c>
      <c r="D12" s="122" t="s">
        <v>190</v>
      </c>
      <c r="E12" s="123" t="s">
        <v>130</v>
      </c>
      <c r="F12" s="124"/>
    </row>
    <row r="13" spans="1:6" s="100" customFormat="1" x14ac:dyDescent="0.2">
      <c r="A13" s="102">
        <v>43731</v>
      </c>
      <c r="B13" s="96">
        <v>1350.25</v>
      </c>
      <c r="C13" s="97" t="s">
        <v>136</v>
      </c>
      <c r="D13" s="97" t="s">
        <v>140</v>
      </c>
      <c r="E13" s="98" t="s">
        <v>137</v>
      </c>
      <c r="F13" s="124"/>
    </row>
    <row r="14" spans="1:6" s="100" customFormat="1" ht="25.5" x14ac:dyDescent="0.2">
      <c r="A14" s="102">
        <v>43737</v>
      </c>
      <c r="B14" s="96">
        <v>754.02</v>
      </c>
      <c r="C14" s="97" t="s">
        <v>136</v>
      </c>
      <c r="D14" s="97" t="s">
        <v>141</v>
      </c>
      <c r="E14" s="98" t="s">
        <v>137</v>
      </c>
      <c r="F14" s="124"/>
    </row>
    <row r="15" spans="1:6" s="100" customFormat="1" x14ac:dyDescent="0.2">
      <c r="A15" s="95">
        <v>43725</v>
      </c>
      <c r="B15" s="96">
        <v>934.78</v>
      </c>
      <c r="C15" s="97" t="s">
        <v>164</v>
      </c>
      <c r="D15" s="97" t="s">
        <v>169</v>
      </c>
      <c r="E15" s="98" t="s">
        <v>166</v>
      </c>
      <c r="F15" s="124"/>
    </row>
    <row r="16" spans="1:6" s="100" customFormat="1" x14ac:dyDescent="0.2">
      <c r="A16" s="102">
        <v>43773</v>
      </c>
      <c r="B16" s="96">
        <v>93.49</v>
      </c>
      <c r="C16" s="97" t="s">
        <v>145</v>
      </c>
      <c r="D16" s="97" t="s">
        <v>147</v>
      </c>
      <c r="E16" s="98" t="s">
        <v>126</v>
      </c>
      <c r="F16" s="124"/>
    </row>
    <row r="17" spans="1:6" s="100" customFormat="1" x14ac:dyDescent="0.2">
      <c r="A17" s="102">
        <v>43775</v>
      </c>
      <c r="B17" s="96">
        <v>192.37</v>
      </c>
      <c r="C17" s="97" t="s">
        <v>145</v>
      </c>
      <c r="D17" s="97" t="s">
        <v>148</v>
      </c>
      <c r="E17" s="98" t="s">
        <v>126</v>
      </c>
      <c r="F17" s="124"/>
    </row>
    <row r="18" spans="1:6" s="100" customFormat="1" x14ac:dyDescent="0.2">
      <c r="A18" s="102">
        <v>43775</v>
      </c>
      <c r="B18" s="96">
        <v>87.07</v>
      </c>
      <c r="C18" s="97" t="s">
        <v>145</v>
      </c>
      <c r="D18" s="97" t="s">
        <v>149</v>
      </c>
      <c r="E18" s="98" t="s">
        <v>126</v>
      </c>
      <c r="F18" s="124"/>
    </row>
    <row r="19" spans="1:6" s="100" customFormat="1" x14ac:dyDescent="0.2">
      <c r="A19" s="95"/>
      <c r="B19" s="96"/>
      <c r="C19" s="122"/>
      <c r="D19" s="122"/>
      <c r="E19" s="123"/>
      <c r="F19" s="124"/>
    </row>
    <row r="20" spans="1:6" s="100" customFormat="1" x14ac:dyDescent="0.2">
      <c r="A20" s="95"/>
      <c r="B20" s="96"/>
      <c r="C20" s="122"/>
      <c r="D20" s="122"/>
      <c r="E20" s="123"/>
      <c r="F20" s="124"/>
    </row>
    <row r="21" spans="1:6" s="100" customFormat="1" x14ac:dyDescent="0.2">
      <c r="A21" s="102"/>
      <c r="B21" s="96"/>
      <c r="C21" s="122"/>
      <c r="D21" s="122"/>
      <c r="E21" s="123"/>
      <c r="F21" s="124"/>
    </row>
    <row r="22" spans="1:6" s="100" customFormat="1" x14ac:dyDescent="0.2">
      <c r="A22" s="102"/>
      <c r="B22" s="96"/>
      <c r="C22" s="122"/>
      <c r="D22" s="122"/>
      <c r="E22" s="123"/>
      <c r="F22" s="124"/>
    </row>
    <row r="23" spans="1:6" s="100" customFormat="1" ht="11.25" hidden="1" customHeight="1" x14ac:dyDescent="0.2">
      <c r="A23" s="102"/>
      <c r="B23" s="96"/>
      <c r="C23" s="122"/>
      <c r="D23" s="122"/>
      <c r="E23" s="123"/>
      <c r="F23" s="124"/>
    </row>
    <row r="24" spans="1:6" ht="34.5" customHeight="1" x14ac:dyDescent="0.2">
      <c r="A24" s="125" t="s">
        <v>191</v>
      </c>
      <c r="B24" s="126">
        <f>SUM(B11:B23)</f>
        <v>3471.11</v>
      </c>
      <c r="C24" s="127" t="str">
        <f>IF(SUBTOTAL(3,B11:B23)=SUBTOTAL(103,B11:B23),'Summary and sign-off'!$A$47,'Summary and sign-off'!$A$48)</f>
        <v>Check - there are no hidden rows with data</v>
      </c>
      <c r="D24" s="163" t="str">
        <f>IF('Summary and sign-off'!F57='Summary and sign-off'!F53,'Summary and sign-off'!A50,'Summary and sign-off'!A49)</f>
        <v>Check - each entry provides sufficient information</v>
      </c>
      <c r="E24" s="163"/>
      <c r="F24" s="124"/>
    </row>
    <row r="25" spans="1:6" x14ac:dyDescent="0.2">
      <c r="A25" s="128"/>
      <c r="B25" s="61"/>
      <c r="C25" s="61"/>
      <c r="D25" s="61"/>
      <c r="E25" s="61"/>
      <c r="F25" s="120"/>
    </row>
    <row r="26" spans="1:6" x14ac:dyDescent="0.2">
      <c r="A26" s="128" t="s">
        <v>74</v>
      </c>
      <c r="B26" s="53"/>
      <c r="C26" s="52"/>
      <c r="D26" s="61"/>
      <c r="E26" s="61"/>
      <c r="F26" s="120"/>
    </row>
    <row r="27" spans="1:6" ht="12.75" customHeight="1" x14ac:dyDescent="0.2">
      <c r="A27" s="59" t="s">
        <v>192</v>
      </c>
      <c r="B27" s="59"/>
      <c r="C27" s="59"/>
      <c r="D27" s="59"/>
      <c r="E27" s="59"/>
      <c r="F27" s="120"/>
    </row>
    <row r="28" spans="1:6" x14ac:dyDescent="0.2">
      <c r="A28" s="59" t="s">
        <v>193</v>
      </c>
      <c r="B28" s="116"/>
      <c r="C28" s="129"/>
      <c r="D28" s="130"/>
      <c r="E28" s="130"/>
      <c r="F28" s="120"/>
    </row>
    <row r="29" spans="1:6" x14ac:dyDescent="0.2">
      <c r="A29" s="59" t="s">
        <v>80</v>
      </c>
      <c r="B29" s="58"/>
      <c r="C29" s="46"/>
      <c r="D29" s="46"/>
      <c r="E29" s="46"/>
      <c r="F29" s="52"/>
    </row>
    <row r="30" spans="1:6" x14ac:dyDescent="0.2">
      <c r="A30" s="116" t="s">
        <v>194</v>
      </c>
      <c r="B30" s="116"/>
      <c r="C30" s="129"/>
      <c r="D30" s="129"/>
      <c r="E30" s="129"/>
      <c r="F30" s="120"/>
    </row>
    <row r="31" spans="1:6" ht="12.75" customHeight="1" x14ac:dyDescent="0.2">
      <c r="A31" s="116" t="s">
        <v>195</v>
      </c>
      <c r="B31" s="116"/>
      <c r="C31" s="131"/>
      <c r="D31" s="131"/>
      <c r="E31" s="132"/>
      <c r="F31" s="120"/>
    </row>
    <row r="32" spans="1:6" x14ac:dyDescent="0.2">
      <c r="A32" s="61"/>
      <c r="B32" s="61"/>
      <c r="C32" s="61"/>
      <c r="D32" s="61"/>
      <c r="E32" s="61"/>
      <c r="F32" s="120"/>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x14ac:dyDescent="0.2"/>
    <row r="52" ht="12.75" customHeight="1" x14ac:dyDescent="0.2"/>
  </sheetData>
  <sheetProtection sheet="1" formatCells="0" insertRows="0" deleteRows="0"/>
  <mergeCells count="10">
    <mergeCell ref="B7:E7"/>
    <mergeCell ref="A8:E8"/>
    <mergeCell ref="A9:E9"/>
    <mergeCell ref="D24:E24"/>
    <mergeCell ref="A1:E1"/>
    <mergeCell ref="B2:E2"/>
    <mergeCell ref="B3:E3"/>
    <mergeCell ref="B4:E4"/>
    <mergeCell ref="B5:E5"/>
    <mergeCell ref="B6:E6"/>
  </mergeCells>
  <dataValidations count="2">
    <dataValidation allowBlank="1" showInputMessage="1" showErrorMessage="1" prompt="Insert additional rows as needed:_x000a_- 'right click' on a row number (left of screen)_x000a_- select 'Insert' (this will insert a row above it)" sqref="A10" xr:uid="{00000000-0002-0000-03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9:A23 A11:A18" xr:uid="{00000000-0002-0000-03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4000000}">
          <x14:formula1>
            <xm:f>'Summary and sign-off'!$A$27:$A$28</xm:f>
          </x14:formula1>
          <xm:sqref>B6:E6</xm:sqref>
        </x14:dataValidation>
        <x14:dataValidation type="decimal" operator="greaterThan" allowBlank="1" showInputMessage="1" showErrorMessage="1" error="This cell must contain a dollar figure" xr:uid="{00000000-0002-0000-0300-000002000000}">
          <x14:formula1>
            <xm:f>'Summary and sign-off'!$A$46</xm:f>
          </x14:formula1>
          <xm:sqref>B19:B23 B11:B18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6"/>
  <sheetViews>
    <sheetView zoomScaleNormal="100" workbookViewId="0">
      <selection sqref="A1:F1"/>
    </sheetView>
  </sheetViews>
  <sheetFormatPr defaultColWidth="0" defaultRowHeight="12.75" zeroHeight="1" x14ac:dyDescent="0.2"/>
  <cols>
    <col min="1" max="1" width="35.7109375" style="3" customWidth="1"/>
    <col min="2" max="2" width="14.28515625" style="3" customWidth="1"/>
    <col min="3" max="3" width="71.42578125" style="3" customWidth="1"/>
    <col min="4" max="4" width="50" style="3" customWidth="1"/>
    <col min="5" max="5" width="21.42578125" style="3" customWidth="1"/>
    <col min="6" max="6" width="36.85546875" style="3" customWidth="1"/>
    <col min="7" max="10" width="9.140625" style="3" hidden="1" customWidth="1"/>
    <col min="11" max="13" width="0" style="3" hidden="1" customWidth="1"/>
    <col min="14" max="16384" width="9.140625" style="3" hidden="1"/>
  </cols>
  <sheetData>
    <row r="1" spans="1:6" ht="26.25" customHeight="1" x14ac:dyDescent="0.2">
      <c r="A1" s="159" t="s">
        <v>111</v>
      </c>
      <c r="B1" s="159"/>
      <c r="C1" s="159"/>
      <c r="D1" s="159"/>
      <c r="E1" s="159"/>
      <c r="F1" s="133"/>
    </row>
    <row r="2" spans="1:6" ht="21" customHeight="1" x14ac:dyDescent="0.2">
      <c r="A2" s="26" t="s">
        <v>52</v>
      </c>
      <c r="B2" s="170" t="str">
        <f>'Summary and sign-off'!B2:F2</f>
        <v>Civil Aviation Authority</v>
      </c>
      <c r="C2" s="170"/>
      <c r="D2" s="170"/>
      <c r="E2" s="170"/>
      <c r="F2" s="133"/>
    </row>
    <row r="3" spans="1:6" ht="21" customHeight="1" x14ac:dyDescent="0.2">
      <c r="A3" s="26" t="s">
        <v>112</v>
      </c>
      <c r="B3" s="170" t="str">
        <f>'Summary and sign-off'!B3:F3</f>
        <v>Graeme Harris</v>
      </c>
      <c r="C3" s="170"/>
      <c r="D3" s="170"/>
      <c r="E3" s="170"/>
      <c r="F3" s="133"/>
    </row>
    <row r="4" spans="1:6" ht="21" customHeight="1" x14ac:dyDescent="0.2">
      <c r="A4" s="26" t="s">
        <v>113</v>
      </c>
      <c r="B4" s="170">
        <f>'Summary and sign-off'!B4:F4</f>
        <v>43647</v>
      </c>
      <c r="C4" s="170"/>
      <c r="D4" s="170"/>
      <c r="E4" s="170"/>
      <c r="F4" s="133"/>
    </row>
    <row r="5" spans="1:6" ht="21" customHeight="1" x14ac:dyDescent="0.2">
      <c r="A5" s="26" t="s">
        <v>114</v>
      </c>
      <c r="B5" s="170">
        <f>'Summary and sign-off'!B5:F5</f>
        <v>44012</v>
      </c>
      <c r="C5" s="170"/>
      <c r="D5" s="170"/>
      <c r="E5" s="170"/>
      <c r="F5" s="133"/>
    </row>
    <row r="6" spans="1:6" ht="21" customHeight="1" x14ac:dyDescent="0.2">
      <c r="A6" s="26" t="s">
        <v>115</v>
      </c>
      <c r="B6" s="157" t="s">
        <v>82</v>
      </c>
      <c r="C6" s="157"/>
      <c r="D6" s="157"/>
      <c r="E6" s="157"/>
      <c r="F6" s="27"/>
    </row>
    <row r="7" spans="1:6" ht="21" customHeight="1" x14ac:dyDescent="0.2">
      <c r="A7" s="26" t="s">
        <v>58</v>
      </c>
      <c r="B7" s="157"/>
      <c r="C7" s="157"/>
      <c r="D7" s="157"/>
      <c r="E7" s="157"/>
      <c r="F7" s="27"/>
    </row>
    <row r="8" spans="1:6" ht="35.25" customHeight="1" x14ac:dyDescent="0.2">
      <c r="A8" s="166" t="s">
        <v>196</v>
      </c>
      <c r="B8" s="166"/>
      <c r="C8" s="172"/>
      <c r="D8" s="172"/>
      <c r="E8" s="172"/>
      <c r="F8" s="133"/>
    </row>
    <row r="9" spans="1:6" ht="35.25" customHeight="1" x14ac:dyDescent="0.2">
      <c r="A9" s="175" t="s">
        <v>197</v>
      </c>
      <c r="B9" s="176"/>
      <c r="C9" s="176"/>
      <c r="D9" s="176"/>
      <c r="E9" s="176"/>
      <c r="F9" s="133"/>
    </row>
    <row r="10" spans="1:6" ht="27" customHeight="1" x14ac:dyDescent="0.2">
      <c r="A10" s="93" t="s">
        <v>119</v>
      </c>
      <c r="B10" s="93" t="s">
        <v>63</v>
      </c>
      <c r="C10" s="93" t="s">
        <v>198</v>
      </c>
      <c r="D10" s="93" t="s">
        <v>199</v>
      </c>
      <c r="E10" s="93" t="s">
        <v>123</v>
      </c>
      <c r="F10" s="118"/>
    </row>
    <row r="11" spans="1:6" s="100" customFormat="1" hidden="1" x14ac:dyDescent="0.2">
      <c r="A11" s="102"/>
      <c r="B11" s="96"/>
      <c r="C11" s="122"/>
      <c r="D11" s="122"/>
      <c r="E11" s="123"/>
      <c r="F11" s="134"/>
    </row>
    <row r="12" spans="1:6" s="100" customFormat="1" x14ac:dyDescent="0.2">
      <c r="A12" s="95">
        <v>43770</v>
      </c>
      <c r="B12" s="96">
        <v>26.61</v>
      </c>
      <c r="C12" s="122" t="s">
        <v>200</v>
      </c>
      <c r="D12" s="122" t="s">
        <v>201</v>
      </c>
      <c r="E12" s="123" t="s">
        <v>130</v>
      </c>
      <c r="F12" s="134"/>
    </row>
    <row r="13" spans="1:6" s="100" customFormat="1" x14ac:dyDescent="0.2">
      <c r="A13" s="95">
        <v>43666</v>
      </c>
      <c r="B13" s="96">
        <v>44.1</v>
      </c>
      <c r="C13" s="122" t="s">
        <v>202</v>
      </c>
      <c r="D13" s="122" t="s">
        <v>203</v>
      </c>
      <c r="E13" s="123" t="s">
        <v>130</v>
      </c>
      <c r="F13" s="134"/>
    </row>
    <row r="14" spans="1:6" s="100" customFormat="1" x14ac:dyDescent="0.2">
      <c r="A14" s="95">
        <v>43697</v>
      </c>
      <c r="B14" s="96">
        <v>187.85000000000002</v>
      </c>
      <c r="C14" s="122" t="s">
        <v>202</v>
      </c>
      <c r="D14" s="122" t="s">
        <v>203</v>
      </c>
      <c r="E14" s="123" t="s">
        <v>130</v>
      </c>
      <c r="F14" s="134"/>
    </row>
    <row r="15" spans="1:6" s="100" customFormat="1" x14ac:dyDescent="0.2">
      <c r="A15" s="95">
        <v>43728</v>
      </c>
      <c r="B15" s="96">
        <v>424.47</v>
      </c>
      <c r="C15" s="122" t="s">
        <v>202</v>
      </c>
      <c r="D15" s="122" t="s">
        <v>203</v>
      </c>
      <c r="E15" s="123" t="s">
        <v>130</v>
      </c>
      <c r="F15" s="134"/>
    </row>
    <row r="16" spans="1:6" s="100" customFormat="1" x14ac:dyDescent="0.2">
      <c r="A16" s="95">
        <v>43758</v>
      </c>
      <c r="B16" s="96">
        <v>294.53999999999996</v>
      </c>
      <c r="C16" s="122" t="s">
        <v>202</v>
      </c>
      <c r="D16" s="122" t="s">
        <v>203</v>
      </c>
      <c r="E16" s="123" t="s">
        <v>130</v>
      </c>
      <c r="F16" s="134"/>
    </row>
    <row r="17" spans="1:6" s="100" customFormat="1" x14ac:dyDescent="0.2">
      <c r="A17" s="95">
        <v>43789</v>
      </c>
      <c r="B17" s="96">
        <v>137.99</v>
      </c>
      <c r="C17" s="122" t="s">
        <v>202</v>
      </c>
      <c r="D17" s="122" t="s">
        <v>203</v>
      </c>
      <c r="E17" s="123" t="s">
        <v>130</v>
      </c>
      <c r="F17" s="134"/>
    </row>
    <row r="18" spans="1:6" s="100" customFormat="1" x14ac:dyDescent="0.2">
      <c r="A18" s="95">
        <v>43819</v>
      </c>
      <c r="B18" s="96">
        <v>47.8</v>
      </c>
      <c r="C18" s="122" t="s">
        <v>202</v>
      </c>
      <c r="D18" s="122" t="s">
        <v>203</v>
      </c>
      <c r="E18" s="123" t="s">
        <v>130</v>
      </c>
      <c r="F18" s="134"/>
    </row>
    <row r="19" spans="1:6" s="100" customFormat="1" x14ac:dyDescent="0.2">
      <c r="A19" s="95">
        <v>43850</v>
      </c>
      <c r="B19" s="96">
        <v>62.31</v>
      </c>
      <c r="C19" s="122" t="s">
        <v>202</v>
      </c>
      <c r="D19" s="122" t="s">
        <v>203</v>
      </c>
      <c r="E19" s="123" t="s">
        <v>130</v>
      </c>
      <c r="F19" s="134"/>
    </row>
    <row r="20" spans="1:6" s="100" customFormat="1" x14ac:dyDescent="0.2">
      <c r="A20" s="95">
        <v>43881</v>
      </c>
      <c r="B20" s="96">
        <v>42.07</v>
      </c>
      <c r="C20" s="122" t="s">
        <v>202</v>
      </c>
      <c r="D20" s="122" t="s">
        <v>203</v>
      </c>
      <c r="E20" s="123" t="s">
        <v>130</v>
      </c>
      <c r="F20" s="134"/>
    </row>
    <row r="21" spans="1:6" s="100" customFormat="1" x14ac:dyDescent="0.2">
      <c r="A21" s="95">
        <v>43910</v>
      </c>
      <c r="B21" s="96">
        <v>42.24</v>
      </c>
      <c r="C21" s="122" t="s">
        <v>202</v>
      </c>
      <c r="D21" s="122" t="s">
        <v>203</v>
      </c>
      <c r="E21" s="123" t="s">
        <v>130</v>
      </c>
      <c r="F21" s="134"/>
    </row>
    <row r="22" spans="1:6" s="100" customFormat="1" x14ac:dyDescent="0.2">
      <c r="A22" s="95">
        <v>43941</v>
      </c>
      <c r="B22" s="96">
        <v>93.97999999999999</v>
      </c>
      <c r="C22" s="122" t="s">
        <v>202</v>
      </c>
      <c r="D22" s="122" t="s">
        <v>203</v>
      </c>
      <c r="E22" s="123" t="s">
        <v>130</v>
      </c>
      <c r="F22" s="134"/>
    </row>
    <row r="23" spans="1:6" s="100" customFormat="1" x14ac:dyDescent="0.2">
      <c r="A23" s="95">
        <v>43971</v>
      </c>
      <c r="B23" s="96">
        <v>82.490000000000009</v>
      </c>
      <c r="C23" s="122" t="s">
        <v>202</v>
      </c>
      <c r="D23" s="122" t="s">
        <v>203</v>
      </c>
      <c r="E23" s="123" t="s">
        <v>130</v>
      </c>
      <c r="F23" s="134"/>
    </row>
    <row r="24" spans="1:6" s="100" customFormat="1" x14ac:dyDescent="0.2">
      <c r="A24" s="95">
        <v>44002</v>
      </c>
      <c r="B24" s="96">
        <v>48.91</v>
      </c>
      <c r="C24" s="122" t="s">
        <v>202</v>
      </c>
      <c r="D24" s="122" t="s">
        <v>203</v>
      </c>
      <c r="E24" s="123" t="s">
        <v>130</v>
      </c>
      <c r="F24" s="134"/>
    </row>
    <row r="25" spans="1:6" s="100" customFormat="1" x14ac:dyDescent="0.2">
      <c r="A25" s="95"/>
      <c r="B25" s="96"/>
      <c r="C25" s="122"/>
      <c r="D25" s="122"/>
      <c r="E25" s="123"/>
      <c r="F25" s="134"/>
    </row>
    <row r="26" spans="1:6" s="100" customFormat="1" x14ac:dyDescent="0.2">
      <c r="A26" s="95"/>
      <c r="B26" s="96"/>
      <c r="C26" s="122"/>
      <c r="D26" s="122"/>
      <c r="E26" s="123"/>
      <c r="F26" s="134"/>
    </row>
    <row r="27" spans="1:6" s="100" customFormat="1" x14ac:dyDescent="0.2">
      <c r="A27" s="102"/>
      <c r="B27" s="96"/>
      <c r="C27" s="122"/>
      <c r="D27" s="122"/>
      <c r="E27" s="123"/>
      <c r="F27" s="134"/>
    </row>
    <row r="28" spans="1:6" s="100" customFormat="1" x14ac:dyDescent="0.2">
      <c r="A28" s="102"/>
      <c r="B28" s="96"/>
      <c r="C28" s="122"/>
      <c r="D28" s="122"/>
      <c r="E28" s="123"/>
      <c r="F28" s="134"/>
    </row>
    <row r="29" spans="1:6" s="100" customFormat="1" hidden="1" x14ac:dyDescent="0.2">
      <c r="A29" s="102"/>
      <c r="B29" s="96"/>
      <c r="C29" s="122"/>
      <c r="D29" s="122"/>
      <c r="E29" s="123"/>
      <c r="F29" s="134"/>
    </row>
    <row r="30" spans="1:6" ht="34.5" customHeight="1" x14ac:dyDescent="0.2">
      <c r="A30" s="125" t="s">
        <v>204</v>
      </c>
      <c r="B30" s="126">
        <f>SUM(B11:B29)</f>
        <v>1535.36</v>
      </c>
      <c r="C30" s="127" t="str">
        <f>IF(SUBTOTAL(3,B11:B29)=SUBTOTAL(103,B11:B29),'Summary and sign-off'!$A$47,'Summary and sign-off'!$A$48)</f>
        <v>Check - there are no hidden rows with data</v>
      </c>
      <c r="D30" s="163" t="str">
        <f>IF('Summary and sign-off'!F58='Summary and sign-off'!F53,'Summary and sign-off'!A50,'Summary and sign-off'!A49)</f>
        <v>Check - each entry provides sufficient information</v>
      </c>
      <c r="E30" s="163"/>
      <c r="F30" s="135"/>
    </row>
    <row r="31" spans="1:6" ht="14.1" customHeight="1" x14ac:dyDescent="0.2">
      <c r="A31" s="120"/>
      <c r="B31" s="52"/>
      <c r="C31" s="61"/>
      <c r="D31" s="61"/>
      <c r="E31" s="61"/>
      <c r="F31" s="133"/>
    </row>
    <row r="32" spans="1:6" x14ac:dyDescent="0.2">
      <c r="A32" s="128" t="s">
        <v>205</v>
      </c>
      <c r="B32" s="61"/>
      <c r="C32" s="61"/>
      <c r="D32" s="61"/>
      <c r="E32" s="61"/>
      <c r="F32" s="133"/>
    </row>
    <row r="33" spans="1:6" ht="12.6" customHeight="1" x14ac:dyDescent="0.2">
      <c r="A33" s="59" t="s">
        <v>178</v>
      </c>
      <c r="B33" s="61"/>
      <c r="C33" s="61"/>
      <c r="D33" s="61"/>
      <c r="E33" s="61"/>
      <c r="F33" s="133"/>
    </row>
    <row r="34" spans="1:6" x14ac:dyDescent="0.2">
      <c r="A34" s="59" t="s">
        <v>80</v>
      </c>
      <c r="B34" s="58"/>
      <c r="C34" s="46"/>
      <c r="D34" s="46"/>
      <c r="E34" s="46"/>
      <c r="F34" s="52"/>
    </row>
    <row r="35" spans="1:6" x14ac:dyDescent="0.2">
      <c r="A35" s="116" t="s">
        <v>194</v>
      </c>
      <c r="B35" s="115"/>
      <c r="C35" s="52"/>
      <c r="D35" s="52"/>
      <c r="E35" s="52"/>
      <c r="F35" s="52"/>
    </row>
    <row r="36" spans="1:6" ht="12.75" customHeight="1" x14ac:dyDescent="0.2">
      <c r="A36" s="116" t="s">
        <v>195</v>
      </c>
      <c r="B36" s="136"/>
      <c r="C36" s="132"/>
      <c r="D36" s="132"/>
      <c r="E36" s="132"/>
      <c r="F36" s="132"/>
    </row>
    <row r="37" spans="1:6" x14ac:dyDescent="0.2">
      <c r="A37" s="120"/>
      <c r="B37" s="62"/>
      <c r="C37" s="61"/>
      <c r="D37" s="61"/>
      <c r="E37" s="61"/>
      <c r="F37" s="120"/>
    </row>
    <row r="38" spans="1:6" hidden="1" x14ac:dyDescent="0.2">
      <c r="A38" s="61"/>
      <c r="B38" s="61"/>
      <c r="C38" s="61"/>
      <c r="D38" s="61"/>
      <c r="E38" s="120"/>
    </row>
    <row r="39" spans="1:6" ht="12.75" hidden="1" customHeight="1" x14ac:dyDescent="0.2"/>
    <row r="40" spans="1:6" hidden="1" x14ac:dyDescent="0.2">
      <c r="A40" s="137"/>
      <c r="B40" s="137"/>
      <c r="C40" s="137"/>
      <c r="D40" s="137"/>
      <c r="E40" s="137"/>
      <c r="F40" s="133"/>
    </row>
    <row r="41" spans="1:6" hidden="1" x14ac:dyDescent="0.2">
      <c r="A41" s="137"/>
      <c r="B41" s="137"/>
      <c r="C41" s="137"/>
      <c r="D41" s="137"/>
      <c r="E41" s="137"/>
      <c r="F41" s="133"/>
    </row>
    <row r="42" spans="1:6" hidden="1" x14ac:dyDescent="0.2">
      <c r="A42" s="137"/>
      <c r="B42" s="137"/>
      <c r="C42" s="137"/>
      <c r="D42" s="137"/>
      <c r="E42" s="137"/>
      <c r="F42" s="133"/>
    </row>
    <row r="43" spans="1:6" hidden="1" x14ac:dyDescent="0.2">
      <c r="A43" s="137"/>
      <c r="B43" s="137"/>
      <c r="C43" s="137"/>
      <c r="D43" s="137"/>
      <c r="E43" s="137"/>
      <c r="F43" s="133"/>
    </row>
    <row r="44" spans="1:6" hidden="1" x14ac:dyDescent="0.2">
      <c r="A44" s="137"/>
      <c r="B44" s="137"/>
      <c r="C44" s="137"/>
      <c r="D44" s="137"/>
      <c r="E44" s="137"/>
      <c r="F44" s="133"/>
    </row>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x14ac:dyDescent="0.2"/>
  </sheetData>
  <sheetProtection sheet="1" formatCells="0" insertRows="0" deleteRows="0"/>
  <mergeCells count="10">
    <mergeCell ref="B7:E7"/>
    <mergeCell ref="A8:E8"/>
    <mergeCell ref="A9:E9"/>
    <mergeCell ref="D30:E30"/>
    <mergeCell ref="A1:E1"/>
    <mergeCell ref="B2:E2"/>
    <mergeCell ref="B3:E3"/>
    <mergeCell ref="B4:E4"/>
    <mergeCell ref="B5:E5"/>
    <mergeCell ref="B6:E6"/>
  </mergeCells>
  <dataValidations count="2">
    <dataValidation allowBlank="1" showInputMessage="1" showErrorMessage="1" prompt="Insert additional rows as needed:_x000a_- 'right click' on a row number (left of screen)_x000a_- select 'Insert' (this will insert a row above it)" sqref="A10" xr:uid="{00000000-0002-0000-04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9" xr:uid="{00000000-0002-0000-04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2000000}">
          <x14:formula1>
            <xm:f>'Summary and sign-off'!$A$29:$A$30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3000000}">
          <x14:formula1>
            <xm:f>'Summary and sign-off'!$A$27:$A$28</xm:f>
          </x14:formula1>
          <xm:sqref>B6:E6</xm:sqref>
        </x14:dataValidation>
        <x14:dataValidation type="decimal" operator="greaterThan" allowBlank="1" showInputMessage="1" showErrorMessage="1" error="This cell must contain a dollar figure" xr:uid="{00000000-0002-0000-0400-000004000000}">
          <x14:formula1>
            <xm:f>'Summary and sign-off'!$A$46</xm:f>
          </x14:formula1>
          <xm:sqref>B11:B29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sqref="A1:F1"/>
    </sheetView>
  </sheetViews>
  <sheetFormatPr defaultColWidth="0" defaultRowHeight="12.75" zeroHeight="1" x14ac:dyDescent="0.2"/>
  <cols>
    <col min="1" max="1" width="35.7109375" style="3" customWidth="1"/>
    <col min="2" max="2" width="46.85546875" style="3" customWidth="1"/>
    <col min="3" max="3" width="22.140625" style="3" customWidth="1"/>
    <col min="4" max="4" width="25.42578125" style="3" customWidth="1"/>
    <col min="5" max="6" width="35.7109375" style="3" customWidth="1"/>
    <col min="7" max="7" width="38" style="3" customWidth="1"/>
    <col min="8" max="10" width="9.140625" style="3" hidden="1" customWidth="1"/>
    <col min="11" max="15" width="0" style="3" hidden="1" customWidth="1"/>
    <col min="16" max="16384" width="0" style="3" hidden="1"/>
  </cols>
  <sheetData>
    <row r="1" spans="1:6" ht="26.25" customHeight="1" x14ac:dyDescent="0.2">
      <c r="A1" s="159" t="s">
        <v>206</v>
      </c>
      <c r="B1" s="159"/>
      <c r="C1" s="159"/>
      <c r="D1" s="159"/>
      <c r="E1" s="159"/>
      <c r="F1" s="159"/>
    </row>
    <row r="2" spans="1:6" ht="21" customHeight="1" x14ac:dyDescent="0.2">
      <c r="A2" s="26" t="s">
        <v>52</v>
      </c>
      <c r="B2" s="170" t="str">
        <f>'Summary and sign-off'!B2:F2</f>
        <v>Civil Aviation Authority</v>
      </c>
      <c r="C2" s="170"/>
      <c r="D2" s="170"/>
      <c r="E2" s="170"/>
      <c r="F2" s="170"/>
    </row>
    <row r="3" spans="1:6" ht="21" customHeight="1" x14ac:dyDescent="0.2">
      <c r="A3" s="26" t="s">
        <v>112</v>
      </c>
      <c r="B3" s="170" t="str">
        <f>'Summary and sign-off'!B3:F3</f>
        <v>Graeme Harris</v>
      </c>
      <c r="C3" s="170"/>
      <c r="D3" s="170"/>
      <c r="E3" s="170"/>
      <c r="F3" s="170"/>
    </row>
    <row r="4" spans="1:6" ht="21" customHeight="1" x14ac:dyDescent="0.2">
      <c r="A4" s="26" t="s">
        <v>113</v>
      </c>
      <c r="B4" s="170">
        <f>'Summary and sign-off'!B4:F4</f>
        <v>43647</v>
      </c>
      <c r="C4" s="170"/>
      <c r="D4" s="170"/>
      <c r="E4" s="170"/>
      <c r="F4" s="170"/>
    </row>
    <row r="5" spans="1:6" ht="21" customHeight="1" x14ac:dyDescent="0.2">
      <c r="A5" s="26" t="s">
        <v>114</v>
      </c>
      <c r="B5" s="170">
        <f>'Summary and sign-off'!B5:F5</f>
        <v>44012</v>
      </c>
      <c r="C5" s="170"/>
      <c r="D5" s="170"/>
      <c r="E5" s="170"/>
      <c r="F5" s="170"/>
    </row>
    <row r="6" spans="1:6" ht="21" customHeight="1" x14ac:dyDescent="0.2">
      <c r="A6" s="26" t="s">
        <v>207</v>
      </c>
      <c r="B6" s="157"/>
      <c r="C6" s="157"/>
      <c r="D6" s="157"/>
      <c r="E6" s="157"/>
      <c r="F6" s="157"/>
    </row>
    <row r="7" spans="1:6" ht="21" customHeight="1" x14ac:dyDescent="0.2">
      <c r="A7" s="26" t="s">
        <v>58</v>
      </c>
      <c r="B7" s="157"/>
      <c r="C7" s="157"/>
      <c r="D7" s="157"/>
      <c r="E7" s="157"/>
      <c r="F7" s="157"/>
    </row>
    <row r="8" spans="1:6" ht="36" customHeight="1" x14ac:dyDescent="0.2">
      <c r="A8" s="166" t="s">
        <v>208</v>
      </c>
      <c r="B8" s="166"/>
      <c r="C8" s="166"/>
      <c r="D8" s="166"/>
      <c r="E8" s="166"/>
      <c r="F8" s="166"/>
    </row>
    <row r="9" spans="1:6" ht="36" customHeight="1" x14ac:dyDescent="0.2">
      <c r="A9" s="175" t="s">
        <v>209</v>
      </c>
      <c r="B9" s="176"/>
      <c r="C9" s="176"/>
      <c r="D9" s="176"/>
      <c r="E9" s="176"/>
      <c r="F9" s="176"/>
    </row>
    <row r="10" spans="1:6" ht="39" customHeight="1" x14ac:dyDescent="0.2">
      <c r="A10" s="138" t="s">
        <v>119</v>
      </c>
      <c r="B10" s="139" t="s">
        <v>210</v>
      </c>
      <c r="C10" s="139" t="s">
        <v>211</v>
      </c>
      <c r="D10" s="139" t="s">
        <v>212</v>
      </c>
      <c r="E10" s="139" t="s">
        <v>213</v>
      </c>
      <c r="F10" s="139" t="s">
        <v>214</v>
      </c>
    </row>
    <row r="11" spans="1:6" s="100" customFormat="1" hidden="1" x14ac:dyDescent="0.2">
      <c r="A11" s="95"/>
      <c r="B11" s="122"/>
      <c r="C11" s="140"/>
      <c r="D11" s="122"/>
      <c r="E11" s="141"/>
      <c r="F11" s="123"/>
    </row>
    <row r="12" spans="1:6" s="100" customFormat="1" x14ac:dyDescent="0.2">
      <c r="A12" s="95"/>
      <c r="B12" s="142"/>
      <c r="C12" s="140"/>
      <c r="D12" s="142"/>
      <c r="E12" s="141"/>
      <c r="F12" s="143"/>
    </row>
    <row r="13" spans="1:6" s="100" customFormat="1" x14ac:dyDescent="0.2">
      <c r="A13" s="95"/>
      <c r="B13" s="142"/>
      <c r="C13" s="140"/>
      <c r="D13" s="142"/>
      <c r="E13" s="141"/>
      <c r="F13" s="143"/>
    </row>
    <row r="14" spans="1:6" s="100" customFormat="1" x14ac:dyDescent="0.2">
      <c r="A14" s="95"/>
      <c r="B14" s="142"/>
      <c r="C14" s="140"/>
      <c r="D14" s="142"/>
      <c r="E14" s="141"/>
      <c r="F14" s="143"/>
    </row>
    <row r="15" spans="1:6" s="100" customFormat="1" x14ac:dyDescent="0.2">
      <c r="A15" s="95"/>
      <c r="B15" s="142"/>
      <c r="C15" s="140"/>
      <c r="D15" s="142"/>
      <c r="E15" s="141"/>
      <c r="F15" s="143"/>
    </row>
    <row r="16" spans="1:6" s="100" customFormat="1" x14ac:dyDescent="0.2">
      <c r="A16" s="95"/>
      <c r="B16" s="142"/>
      <c r="C16" s="140"/>
      <c r="D16" s="142"/>
      <c r="E16" s="141"/>
      <c r="F16" s="143"/>
    </row>
    <row r="17" spans="1:7" s="100" customFormat="1" x14ac:dyDescent="0.2">
      <c r="A17" s="95"/>
      <c r="B17" s="142"/>
      <c r="C17" s="140"/>
      <c r="D17" s="142"/>
      <c r="E17" s="141"/>
      <c r="F17" s="143"/>
    </row>
    <row r="18" spans="1:7" s="100" customFormat="1" x14ac:dyDescent="0.2">
      <c r="A18" s="95"/>
      <c r="B18" s="142"/>
      <c r="C18" s="140"/>
      <c r="D18" s="142"/>
      <c r="E18" s="141"/>
      <c r="F18" s="143"/>
    </row>
    <row r="19" spans="1:7" s="100" customFormat="1" x14ac:dyDescent="0.2">
      <c r="A19" s="95"/>
      <c r="B19" s="142"/>
      <c r="C19" s="140"/>
      <c r="D19" s="142"/>
      <c r="E19" s="141"/>
      <c r="F19" s="143"/>
    </row>
    <row r="20" spans="1:7" s="100" customFormat="1" x14ac:dyDescent="0.2">
      <c r="A20" s="95"/>
      <c r="B20" s="142"/>
      <c r="C20" s="140"/>
      <c r="D20" s="142"/>
      <c r="E20" s="141"/>
      <c r="F20" s="143"/>
    </row>
    <row r="21" spans="1:7" s="100" customFormat="1" x14ac:dyDescent="0.2">
      <c r="A21" s="95"/>
      <c r="B21" s="142"/>
      <c r="C21" s="140"/>
      <c r="D21" s="142"/>
      <c r="E21" s="141"/>
      <c r="F21" s="143"/>
    </row>
    <row r="22" spans="1:7" s="100" customFormat="1" x14ac:dyDescent="0.2">
      <c r="A22" s="95"/>
      <c r="B22" s="142"/>
      <c r="C22" s="140"/>
      <c r="D22" s="142"/>
      <c r="E22" s="141"/>
      <c r="F22" s="143"/>
    </row>
    <row r="23" spans="1:7" s="100" customFormat="1" x14ac:dyDescent="0.2">
      <c r="A23" s="95"/>
      <c r="B23" s="142"/>
      <c r="C23" s="140"/>
      <c r="D23" s="142"/>
      <c r="E23" s="141"/>
      <c r="F23" s="143"/>
    </row>
    <row r="24" spans="1:7" s="100" customFormat="1" hidden="1" x14ac:dyDescent="0.2">
      <c r="A24" s="95"/>
      <c r="B24" s="122"/>
      <c r="C24" s="140"/>
      <c r="D24" s="122"/>
      <c r="E24" s="141"/>
      <c r="F24" s="123"/>
    </row>
    <row r="25" spans="1:7" ht="34.5" customHeight="1" x14ac:dyDescent="0.2">
      <c r="A25" s="144" t="s">
        <v>215</v>
      </c>
      <c r="B25" s="145" t="s">
        <v>216</v>
      </c>
      <c r="C25" s="146">
        <f>C26+C27</f>
        <v>0</v>
      </c>
      <c r="D25" s="147" t="str">
        <f>IF(SUBTOTAL(3,C11:C24)=SUBTOTAL(103,C11:C24),'Summary and sign-off'!$A$47,'Summary and sign-off'!$A$48)</f>
        <v>Check - there are no hidden rows with data</v>
      </c>
      <c r="E25" s="177" t="str">
        <f>IF('Summary and sign-off'!F59='Summary and sign-off'!F53,'Summary and sign-off'!A51,'Summary and sign-off'!A49)</f>
        <v>Check - each entry provides sufficient information</v>
      </c>
      <c r="F25" s="177"/>
      <c r="G25" s="100"/>
    </row>
    <row r="26" spans="1:7" ht="25.5" customHeight="1" x14ac:dyDescent="0.25">
      <c r="A26" s="148"/>
      <c r="B26" s="149" t="s">
        <v>98</v>
      </c>
      <c r="C26" s="150">
        <f>COUNTIF(C11:C24,'Summary and sign-off'!A44)</f>
        <v>0</v>
      </c>
      <c r="D26" s="151"/>
      <c r="E26" s="152"/>
      <c r="F26" s="153"/>
    </row>
    <row r="27" spans="1:7" ht="25.5" customHeight="1" x14ac:dyDescent="0.25">
      <c r="A27" s="148"/>
      <c r="B27" s="149" t="s">
        <v>99</v>
      </c>
      <c r="C27" s="150">
        <f>COUNTIF(C11:C24,'Summary and sign-off'!A45)</f>
        <v>0</v>
      </c>
      <c r="D27" s="151"/>
      <c r="E27" s="152"/>
      <c r="F27" s="153"/>
    </row>
    <row r="28" spans="1:7" x14ac:dyDescent="0.2">
      <c r="A28" s="61"/>
      <c r="B28" s="128"/>
      <c r="C28" s="61"/>
      <c r="D28" s="53"/>
      <c r="E28" s="53"/>
      <c r="F28" s="61"/>
    </row>
    <row r="29" spans="1:7" x14ac:dyDescent="0.2">
      <c r="A29" s="128" t="s">
        <v>205</v>
      </c>
      <c r="B29" s="128"/>
      <c r="C29" s="128"/>
      <c r="D29" s="128"/>
      <c r="E29" s="128"/>
      <c r="F29" s="128"/>
    </row>
    <row r="30" spans="1:7" ht="12.6" customHeight="1" x14ac:dyDescent="0.2">
      <c r="A30" s="59" t="s">
        <v>178</v>
      </c>
      <c r="B30" s="61"/>
      <c r="C30" s="61"/>
      <c r="D30" s="61"/>
      <c r="E30" s="61"/>
      <c r="F30" s="133"/>
    </row>
    <row r="31" spans="1:7" x14ac:dyDescent="0.2">
      <c r="A31" s="59" t="s">
        <v>80</v>
      </c>
      <c r="B31" s="58"/>
      <c r="C31" s="46"/>
      <c r="D31" s="46"/>
      <c r="E31" s="46"/>
      <c r="F31" s="52"/>
    </row>
    <row r="32" spans="1:7" x14ac:dyDescent="0.2">
      <c r="A32" s="59" t="s">
        <v>217</v>
      </c>
      <c r="B32" s="154"/>
      <c r="C32" s="154"/>
      <c r="D32" s="154"/>
      <c r="E32" s="154"/>
      <c r="F32" s="154"/>
    </row>
    <row r="33" spans="1:6" ht="12.75" customHeight="1" x14ac:dyDescent="0.2">
      <c r="A33" s="59" t="s">
        <v>218</v>
      </c>
      <c r="B33" s="61"/>
      <c r="C33" s="61"/>
      <c r="D33" s="61"/>
      <c r="E33" s="61"/>
      <c r="F33" s="61"/>
    </row>
    <row r="34" spans="1:6" ht="12.95" customHeight="1" x14ac:dyDescent="0.2">
      <c r="A34" s="155" t="s">
        <v>219</v>
      </c>
      <c r="B34" s="156"/>
      <c r="C34" s="156"/>
      <c r="D34" s="156"/>
      <c r="E34" s="156"/>
      <c r="F34" s="156"/>
    </row>
    <row r="35" spans="1:6" x14ac:dyDescent="0.2">
      <c r="A35" s="116" t="s">
        <v>220</v>
      </c>
      <c r="B35" s="115"/>
      <c r="C35" s="52"/>
      <c r="D35" s="52"/>
      <c r="E35" s="52"/>
      <c r="F35" s="52"/>
    </row>
    <row r="36" spans="1:6" ht="12.75" customHeight="1" x14ac:dyDescent="0.2">
      <c r="A36" s="116" t="s">
        <v>195</v>
      </c>
      <c r="B36" s="59"/>
      <c r="C36" s="132"/>
      <c r="D36" s="132"/>
      <c r="E36" s="132"/>
      <c r="F36" s="132"/>
    </row>
    <row r="37" spans="1:6" ht="12.75" customHeight="1" x14ac:dyDescent="0.2">
      <c r="A37" s="59"/>
      <c r="B37" s="59"/>
      <c r="C37" s="132"/>
      <c r="D37" s="132"/>
      <c r="E37" s="132"/>
      <c r="F37" s="132"/>
    </row>
    <row r="38" spans="1:6" ht="12.75" hidden="1" customHeight="1" x14ac:dyDescent="0.2">
      <c r="A38" s="59"/>
      <c r="B38" s="59"/>
      <c r="C38" s="132"/>
      <c r="D38" s="132"/>
      <c r="E38" s="132"/>
      <c r="F38" s="132"/>
    </row>
    <row r="39" spans="1:6" hidden="1" x14ac:dyDescent="0.2"/>
    <row r="40" spans="1:6" hidden="1" x14ac:dyDescent="0.2"/>
    <row r="41" spans="1:6" hidden="1" x14ac:dyDescent="0.2">
      <c r="A41" s="128"/>
      <c r="B41" s="128"/>
      <c r="C41" s="128"/>
      <c r="D41" s="128"/>
      <c r="E41" s="128"/>
      <c r="F41" s="128"/>
    </row>
    <row r="42" spans="1:6" hidden="1" x14ac:dyDescent="0.2">
      <c r="A42" s="128"/>
      <c r="B42" s="128"/>
      <c r="C42" s="128"/>
      <c r="D42" s="128"/>
      <c r="E42" s="128"/>
      <c r="F42" s="128"/>
    </row>
    <row r="43" spans="1:6" hidden="1" x14ac:dyDescent="0.2">
      <c r="A43" s="128"/>
      <c r="B43" s="128"/>
      <c r="C43" s="128"/>
      <c r="D43" s="128"/>
      <c r="E43" s="128"/>
      <c r="F43" s="128"/>
    </row>
    <row r="44" spans="1:6" hidden="1" x14ac:dyDescent="0.2">
      <c r="A44" s="128"/>
      <c r="B44" s="128"/>
      <c r="C44" s="128"/>
      <c r="D44" s="128"/>
      <c r="E44" s="128"/>
      <c r="F44" s="128"/>
    </row>
    <row r="45" spans="1:6" hidden="1" x14ac:dyDescent="0.2">
      <c r="A45" s="128"/>
      <c r="B45" s="128"/>
      <c r="C45" s="128"/>
      <c r="D45" s="128"/>
      <c r="E45" s="128"/>
      <c r="F45" s="128"/>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B7:F7"/>
    <mergeCell ref="A8:F8"/>
    <mergeCell ref="A9:F9"/>
    <mergeCell ref="E25:F25"/>
    <mergeCell ref="A1:F1"/>
    <mergeCell ref="B2:F2"/>
    <mergeCell ref="B3:F3"/>
    <mergeCell ref="B4:F4"/>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2000000}">
          <x14:formula1>
            <xm:f>'Summary and sign-off'!$A$29:$A$30</xm:f>
          </x14:formula1>
          <xm:sqref>B7:F7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3000000}">
          <x14:formula1>
            <xm:f>'Summary and sign-off'!$A$27:$A$28</xm:f>
          </x14:formula1>
          <xm:sqref>B6</xm:sqref>
        </x14:dataValidation>
        <x14:dataValidation type="list" errorStyle="information" operator="greaterThan" allowBlank="1" showInputMessage="1" prompt="Provide specific $ value if possible" xr:uid="{00000000-0002-0000-0500-000004000000}">
          <x14:formula1>
            <xm:f>'Summary and sign-off'!$A$38:$A$43</xm:f>
          </x14:formula1>
          <xm:sqref>E11:E24</xm:sqref>
        </x14:dataValidation>
        <x14:dataValidation type="list" allowBlank="1" showInputMessage="1" showErrorMessage="1" error="Use the drop down list (at the right of the cell)" xr:uid="{00000000-0002-0000-0500-000005000000}">
          <x14:formula1>
            <xm:f>'Summary and sign-off'!$A$44:$A$45</xm:f>
          </x14:formula1>
          <xm:sqref>C11:C24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Civil Aviation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Garth Milton</dc:creator>
  <cp:lastModifiedBy>Jacqueline Tebbs</cp:lastModifiedBy>
  <dcterms:created xsi:type="dcterms:W3CDTF">2020-07-21T06:27:13Z</dcterms:created>
  <dcterms:modified xsi:type="dcterms:W3CDTF">2020-08-10T02:10:09Z</dcterms:modified>
</cp:coreProperties>
</file>