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enny.knowsley\Desktop\"/>
    </mc:Choice>
  </mc:AlternateContent>
  <xr:revisionPtr revIDLastSave="0" documentId="13_ncr:1_{3AC619D1-8F0D-4C86-AB4C-C6B0369E99CB}" xr6:coauthVersionLast="44" xr6:coauthVersionMax="44" xr10:uidLastSave="{00000000-0000-0000-0000-000000000000}"/>
  <workbookProtection workbookAlgorithmName="SHA-512" workbookHashValue="Qka5ug0hOJZpFku4kJcWehGGaegZKyojokIebeREjHPVy9vJGnyWN4G6grOn6C3AbXdCm4+B+hvW9agkJ+AkKA==" workbookSaltValue="yFDNS/oJkh/6wy6HhcxPzA==" workbookSpinCount="100000" lockStructure="1"/>
  <bookViews>
    <workbookView xWindow="40920" yWindow="-120" windowWidth="29040" windowHeight="15840" tabRatio="879" xr2:uid="{00000000-000D-0000-FFFF-FFFF00000000}"/>
  </bookViews>
  <sheets>
    <sheet name="Instructions" sheetId="12" r:id="rId1"/>
    <sheet name="Revision" sheetId="5" r:id="rId2"/>
    <sheet name="Comms Risks and Issues Register" sheetId="14" state="hidden" r:id="rId3"/>
    <sheet name="GRC (Steps 2-3)" sheetId="1" r:id="rId4"/>
    <sheet name="ARC (Steps 4-6)" sheetId="7" r:id="rId5"/>
    <sheet name="OSOs (Steps 7-8)" sheetId="6" r:id="rId6"/>
    <sheet name="Evaluation Criteria" sheetId="13" state="hidden" r:id="rId7"/>
    <sheet name="Calc" sheetId="11" state="hidden" r:id="rId8"/>
  </sheets>
  <definedNames>
    <definedName name="_xlnm._FilterDatabase" localSheetId="2" hidden="1">'Comms Risks and Issues Register'!$A$1:$J$1</definedName>
    <definedName name="_ftn1" localSheetId="5">'OSOs (Steps 7-8)'!$B$47</definedName>
    <definedName name="_ftnref1" localSheetId="3">Calc!$B$75</definedName>
    <definedName name="_ftnref2" localSheetId="3">Calc!$B$76</definedName>
    <definedName name="datedc" localSheetId="1">Revision!$C$22</definedName>
    <definedName name="editiondc" localSheetId="1">Revision!$C$21</definedName>
    <definedName name="GRC">'GRC (Steps 2-3)'!#REF!</definedName>
    <definedName name="HarmBarrier1">Calc!$I$74</definedName>
    <definedName name="HarmBarrier2">Calc!$I$75</definedName>
    <definedName name="HarmBarrier3">Calc!$I$76</definedName>
    <definedName name="HarmBarriersA1">#REF!</definedName>
    <definedName name="IARC">'ARC (Steps 4-6)'!$H$7</definedName>
    <definedName name="isbnnumberdc" localSheetId="1">Revision!#REF!</definedName>
    <definedName name="Operation">#REF!</definedName>
    <definedName name="_xlnm.Print_Area" localSheetId="3">'GRC (Steps 2-3)'!$A$1:$J$43</definedName>
    <definedName name="_xlnm.Print_Area" localSheetId="5">'OSOs (Steps 7-8)'!$A$2:$L$51</definedName>
    <definedName name="_xlnm.Print_Area" localSheetId="1">Revision!$A$1:$D$22</definedName>
    <definedName name="Recommendation">'OSOs (Steps 7-8)'!$L$9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1" l="1"/>
  <c r="B74" i="11" l="1"/>
  <c r="G74" i="11"/>
  <c r="B75" i="11"/>
  <c r="G75" i="11"/>
  <c r="B76" i="11"/>
  <c r="G76" i="11"/>
  <c r="B102" i="7" l="1"/>
  <c r="C102" i="7" s="1"/>
  <c r="E103" i="7" l="1"/>
  <c r="E106" i="7"/>
  <c r="E102" i="7"/>
  <c r="E105" i="7"/>
  <c r="E104" i="7"/>
  <c r="F102" i="7"/>
  <c r="G102" i="7"/>
  <c r="H39" i="1"/>
  <c r="H38" i="1"/>
  <c r="G38" i="1"/>
  <c r="G36" i="1"/>
  <c r="H36" i="1"/>
  <c r="G37" i="1"/>
  <c r="H37" i="1"/>
  <c r="H35" i="1"/>
  <c r="G35" i="1"/>
  <c r="H34" i="1"/>
  <c r="H33" i="1"/>
  <c r="G34" i="1"/>
  <c r="G33" i="1"/>
  <c r="H32" i="1"/>
  <c r="G32" i="1"/>
  <c r="G31" i="1"/>
  <c r="C12" i="5" l="1"/>
  <c r="G5" i="11" l="1"/>
  <c r="B20" i="11" l="1"/>
  <c r="M27" i="1" l="1"/>
  <c r="M74" i="11" s="1"/>
  <c r="M75" i="11" s="1"/>
  <c r="M76" i="11" s="1"/>
  <c r="M42" i="1" l="1"/>
  <c r="A11" i="11"/>
  <c r="A10" i="11"/>
  <c r="A9" i="11"/>
  <c r="A8" i="11"/>
  <c r="A6" i="11"/>
  <c r="A5" i="11"/>
  <c r="I5" i="6" l="1"/>
  <c r="I51" i="6" s="1"/>
  <c r="C107" i="11"/>
  <c r="C11" i="5"/>
  <c r="H7" i="7"/>
  <c r="G2" i="7"/>
  <c r="I22" i="6" l="1"/>
  <c r="M22" i="6" s="1"/>
  <c r="I44" i="6"/>
  <c r="J46" i="6" s="1"/>
  <c r="I38" i="6"/>
  <c r="M38" i="6" s="1"/>
  <c r="I48" i="6"/>
  <c r="K50" i="6" s="1"/>
  <c r="I28" i="6"/>
  <c r="M28" i="6" s="1"/>
  <c r="C13" i="5"/>
  <c r="I39" i="6"/>
  <c r="M41" i="6" s="1"/>
  <c r="I37" i="6"/>
  <c r="M37" i="6" s="1"/>
  <c r="I27" i="6"/>
  <c r="M27" i="6" s="1"/>
  <c r="I11" i="6"/>
  <c r="K11" i="6" s="1"/>
  <c r="I33" i="6"/>
  <c r="M33" i="6" s="1"/>
  <c r="I13" i="6"/>
  <c r="J13" i="6" s="1"/>
  <c r="I47" i="6"/>
  <c r="J47" i="6" s="1"/>
  <c r="I24" i="6"/>
  <c r="M24" i="6" s="1"/>
  <c r="I21" i="6"/>
  <c r="K21" i="6" s="1"/>
  <c r="I42" i="6"/>
  <c r="M42" i="6" s="1"/>
  <c r="I14" i="6"/>
  <c r="M14" i="6" s="1"/>
  <c r="I30" i="6"/>
  <c r="M30" i="6" s="1"/>
  <c r="I16" i="6"/>
  <c r="K17" i="6" s="1"/>
  <c r="I15" i="6"/>
  <c r="M15" i="6" s="1"/>
  <c r="I18" i="6"/>
  <c r="M18" i="6" s="1"/>
  <c r="I9" i="6"/>
  <c r="M9" i="6" s="1"/>
  <c r="I34" i="6"/>
  <c r="M36" i="6" s="1"/>
  <c r="I10" i="6"/>
  <c r="M10" i="6" s="1"/>
  <c r="M51" i="6"/>
  <c r="K51" i="6"/>
  <c r="J51" i="6"/>
  <c r="Q7" i="1"/>
  <c r="M13" i="6" l="1"/>
  <c r="K48" i="6"/>
  <c r="K49" i="6"/>
  <c r="M49" i="6"/>
  <c r="J49" i="6"/>
  <c r="J50" i="6"/>
  <c r="J15" i="6"/>
  <c r="K13" i="6"/>
  <c r="M50" i="6"/>
  <c r="J48" i="6"/>
  <c r="M48" i="6"/>
  <c r="J18" i="6"/>
  <c r="K15" i="6"/>
  <c r="K44" i="6"/>
  <c r="M47" i="6"/>
  <c r="M12" i="6"/>
  <c r="J39" i="6"/>
  <c r="J40" i="6"/>
  <c r="K39" i="6"/>
  <c r="M39" i="6"/>
  <c r="J20" i="6"/>
  <c r="K47" i="6"/>
  <c r="M40" i="6"/>
  <c r="J41" i="6"/>
  <c r="K41" i="6"/>
  <c r="J34" i="6"/>
  <c r="M21" i="6"/>
  <c r="K40" i="6"/>
  <c r="J38" i="6"/>
  <c r="J33" i="6"/>
  <c r="J42" i="6"/>
  <c r="K35" i="6"/>
  <c r="K37" i="6"/>
  <c r="J19" i="6"/>
  <c r="K14" i="6"/>
  <c r="J27" i="6"/>
  <c r="K22" i="6"/>
  <c r="K27" i="6"/>
  <c r="J22" i="6"/>
  <c r="J28" i="6"/>
  <c r="J14" i="6"/>
  <c r="J26" i="6"/>
  <c r="M16" i="6"/>
  <c r="J30" i="6"/>
  <c r="J16" i="6"/>
  <c r="M11" i="6"/>
  <c r="K16" i="6"/>
  <c r="M17" i="6"/>
  <c r="K42" i="6"/>
  <c r="K38" i="6"/>
  <c r="K33" i="6"/>
  <c r="J37" i="6"/>
  <c r="J21" i="6"/>
  <c r="K28" i="6"/>
  <c r="J9" i="6"/>
  <c r="J44" i="6"/>
  <c r="J31" i="6"/>
  <c r="K9" i="6"/>
  <c r="K18" i="6"/>
  <c r="J45" i="6"/>
  <c r="K24" i="6"/>
  <c r="J32" i="6"/>
  <c r="M44" i="6"/>
  <c r="J24" i="6"/>
  <c r="K30" i="6"/>
  <c r="J11" i="6"/>
  <c r="J25" i="6"/>
  <c r="K12" i="6"/>
  <c r="M35" i="6"/>
  <c r="K36" i="6"/>
  <c r="J36" i="6"/>
  <c r="J10" i="6"/>
  <c r="K34" i="6"/>
  <c r="K10" i="6"/>
  <c r="J35" i="6"/>
  <c r="M34" i="6"/>
  <c r="Q9" i="1"/>
  <c r="H2" i="1" l="1"/>
  <c r="C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Baum</author>
  </authors>
  <commentList>
    <comment ref="C18" authorId="0" shapeId="0" xr:uid="{00000000-0006-0000-0000-000002000000}">
      <text>
        <r>
          <rPr>
            <b/>
            <sz val="9"/>
            <color indexed="81"/>
            <rFont val="Tahoma"/>
            <family val="2"/>
          </rPr>
          <t>Refer revision change notes below (not printed)</t>
        </r>
      </text>
    </comment>
  </commentList>
</comments>
</file>

<file path=xl/sharedStrings.xml><?xml version="1.0" encoding="utf-8"?>
<sst xmlns="http://schemas.openxmlformats.org/spreadsheetml/2006/main" count="1304" uniqueCount="569">
  <si>
    <t>Kinetic Energy</t>
  </si>
  <si>
    <t>Mass</t>
  </si>
  <si>
    <t>kg</t>
  </si>
  <si>
    <t>m/s</t>
  </si>
  <si>
    <t>KE</t>
  </si>
  <si>
    <t>J</t>
  </si>
  <si>
    <t>Lethality</t>
  </si>
  <si>
    <t>HIGH</t>
  </si>
  <si>
    <t>VI</t>
  </si>
  <si>
    <t>V</t>
  </si>
  <si>
    <t>IV</t>
  </si>
  <si>
    <t>III</t>
  </si>
  <si>
    <t>II</t>
  </si>
  <si>
    <t>I</t>
  </si>
  <si>
    <t>AVERAGE</t>
  </si>
  <si>
    <t>SAIL</t>
  </si>
  <si>
    <t>LOW</t>
  </si>
  <si>
    <t>Harm Barriers</t>
  </si>
  <si>
    <t>Robustness</t>
  </si>
  <si>
    <t>Medium</t>
  </si>
  <si>
    <t>High</t>
  </si>
  <si>
    <t>Ground Risk Class</t>
  </si>
  <si>
    <t>Decision:</t>
  </si>
  <si>
    <t>UAS is designed considering system safety and reliability</t>
  </si>
  <si>
    <t>Inspection of the UAS (product inspection) to ensure consistency to the ConOps</t>
  </si>
  <si>
    <t>Operational procedures are defined, validated and adhered to</t>
  </si>
  <si>
    <t>Remote crew trained and current and able to control the abnormal situation</t>
  </si>
  <si>
    <t>L</t>
  </si>
  <si>
    <t>O</t>
  </si>
  <si>
    <t>M</t>
  </si>
  <si>
    <t>H</t>
  </si>
  <si>
    <t>Multi crew coordination</t>
  </si>
  <si>
    <t>Safe recovery from Human Error</t>
  </si>
  <si>
    <t>A Human Factors evaluation has been performed and the HMI found appropriate for the mission</t>
  </si>
  <si>
    <t>Environmental conditions for safe operations defined, measurable and adhered to</t>
  </si>
  <si>
    <t>Procedures are in-place to handle the deterioration of external systems supporting UAS operation</t>
  </si>
  <si>
    <t>Publications Reference:</t>
  </si>
  <si>
    <t>Edition Number:</t>
  </si>
  <si>
    <t>Edition Date:</t>
  </si>
  <si>
    <t>GROUND RISK EVALUATION</t>
  </si>
  <si>
    <t>Applicant:</t>
  </si>
  <si>
    <t>Max UAS characteristics dimension</t>
  </si>
  <si>
    <t>Typical kinetic energy expected</t>
  </si>
  <si>
    <t>&lt; 700 J (approx. 529 Ft Lb)</t>
  </si>
  <si>
    <t>&lt; 34 KJ (approx. 25000 Ft Lb)</t>
  </si>
  <si>
    <t>&lt; 1084 KJ (approx. 800000 Ft Lb)</t>
  </si>
  <si>
    <t>&gt; 1084 KJ (approx. 800000 Ft Lb)</t>
  </si>
  <si>
    <t>Operational scenarios</t>
  </si>
  <si>
    <t>VLOS over gathering of people</t>
  </si>
  <si>
    <t>BVLOS over gathering of people</t>
  </si>
  <si>
    <t>Justification:</t>
  </si>
  <si>
    <t>Technical issue with the UAS</t>
  </si>
  <si>
    <t>C3 link performance is appropriate for the operation</t>
  </si>
  <si>
    <t xml:space="preserve">Operational procedures are defined, validated and adhered to </t>
  </si>
  <si>
    <t xml:space="preserve">Safe recovery from technical issue </t>
  </si>
  <si>
    <t>Adverse operating conditions</t>
  </si>
  <si>
    <t>The remote crew is trained to identify critical environmental conditions and to avoid them</t>
  </si>
  <si>
    <t>External services supporting UAS operations are adequate to the operation</t>
  </si>
  <si>
    <t>Low</t>
  </si>
  <si>
    <t>UAS Ground Risk Class</t>
  </si>
  <si>
    <t>AEC</t>
  </si>
  <si>
    <t>Determined SAIL (Ground)</t>
  </si>
  <si>
    <t>Specific Operations Risk Analysis</t>
  </si>
  <si>
    <t>Applicant name</t>
  </si>
  <si>
    <t>Applicant I.D.</t>
  </si>
  <si>
    <t xml:space="preserve">Date </t>
  </si>
  <si>
    <t>Notes</t>
  </si>
  <si>
    <t>Justification</t>
  </si>
  <si>
    <t>Assessed by</t>
  </si>
  <si>
    <t xml:space="preserve">Specific Assurance and Integrity Level </t>
  </si>
  <si>
    <t>Density of Air at sea level</t>
  </si>
  <si>
    <t>kg/m3</t>
  </si>
  <si>
    <t>Cross Sectional Area</t>
  </si>
  <si>
    <t>Terminal velocity</t>
  </si>
  <si>
    <t>m2</t>
  </si>
  <si>
    <t>Coefficient of drag</t>
  </si>
  <si>
    <t>Maximum dimension</t>
  </si>
  <si>
    <t>m</t>
  </si>
  <si>
    <t>Speed*</t>
  </si>
  <si>
    <t>Dangerous goods onboard</t>
  </si>
  <si>
    <t>Frangible materials (e.g. foam construction)</t>
  </si>
  <si>
    <t>High energy rotors/props</t>
  </si>
  <si>
    <t>Higher quantities of flammable liquids (e.g. fuel)</t>
  </si>
  <si>
    <t>Lethality drivers that may change assessment</t>
  </si>
  <si>
    <t>Typical:</t>
  </si>
  <si>
    <t>Initial Air Risk Class  (ARC)</t>
  </si>
  <si>
    <t>Need better evidence for CD</t>
  </si>
  <si>
    <t xml:space="preserve">Summary </t>
  </si>
  <si>
    <t>Change notes</t>
  </si>
  <si>
    <t>A</t>
  </si>
  <si>
    <t>Initial issue to SORA revision.</t>
  </si>
  <si>
    <t>B</t>
  </si>
  <si>
    <t>Bug fix to lookup values, addition of summary on Revision sheet</t>
  </si>
  <si>
    <t>C</t>
  </si>
  <si>
    <t>Bug fix to lookup value for SAIL Ground risk. Addition of Spreadsheet revision table.</t>
  </si>
  <si>
    <t>Revision</t>
  </si>
  <si>
    <t>D</t>
  </si>
  <si>
    <t>Added complexity assessment result in Summary and notes from JARUS appendix B &amp; E. Added SAIL result column. AEC amended.</t>
  </si>
  <si>
    <t>E</t>
  </si>
  <si>
    <t>Definition of Airport Environment added. SORA public release.</t>
  </si>
  <si>
    <t>F</t>
  </si>
  <si>
    <t>Simplified Air Risk layout (removed reference to AEC)</t>
  </si>
  <si>
    <t>AIR RISK EVALUATION</t>
  </si>
  <si>
    <t>AGL</t>
  </si>
  <si>
    <t>OPERATION</t>
  </si>
  <si>
    <t>&gt;FL600</t>
  </si>
  <si>
    <t>Operations in airspace above FL600</t>
  </si>
  <si>
    <t>G</t>
  </si>
  <si>
    <t>Added GRC harm barriers guidance sheet (SORA App B). Minor cosmetic changes. Added Next &amp; Back links.</t>
  </si>
  <si>
    <t>Hyperlinks fixed to work no matter what the filename. GRC &lt;1 fixed.</t>
  </si>
  <si>
    <t>I 0.1</t>
  </si>
  <si>
    <t>Draft update for draft v1.1</t>
  </si>
  <si>
    <t>*</t>
  </si>
  <si>
    <t>Operations in atypical airspace*</t>
  </si>
  <si>
    <t>Operations &lt;500ft within controlled airspace</t>
  </si>
  <si>
    <t>Operations &lt;500ft witihin Mode C Veil/TMZ</t>
  </si>
  <si>
    <t>Above 500ft AGL</t>
  </si>
  <si>
    <t>Operations &gt;500 ft within controlled airspace</t>
  </si>
  <si>
    <t>Operations &gt;500 ft within within Mode C Veil/TMZ</t>
  </si>
  <si>
    <t>None</t>
  </si>
  <si>
    <t>Operational Scenario</t>
  </si>
  <si>
    <t>&lt; 8 m (approx. 25ft)</t>
  </si>
  <si>
    <t>&gt; 8 m ( approx. 25ft)</t>
  </si>
  <si>
    <t>Max UAS characteristic size</t>
  </si>
  <si>
    <t>2.0</t>
  </si>
  <si>
    <t>Draft update for draft v2.0 consultation (v1.2)</t>
  </si>
  <si>
    <t>&lt; 1 m  (approx. 3ft)</t>
  </si>
  <si>
    <t>&lt; 3 m (approx. 10ft)</t>
  </si>
  <si>
    <t>No-Go</t>
  </si>
  <si>
    <t>Average</t>
  </si>
  <si>
    <t>Select Lethality:</t>
  </si>
  <si>
    <t>Final Ground Risk Class</t>
  </si>
  <si>
    <t>GRC</t>
  </si>
  <si>
    <t>ARC</t>
  </si>
  <si>
    <t>i</t>
  </si>
  <si>
    <t>ii</t>
  </si>
  <si>
    <t>iii</t>
  </si>
  <si>
    <t>iv</t>
  </si>
  <si>
    <t>vi</t>
  </si>
  <si>
    <t>v</t>
  </si>
  <si>
    <t>OSO</t>
  </si>
  <si>
    <t>UAS manufactured by competent and/or proven entity</t>
  </si>
  <si>
    <t>Ensure the operator is competent and/or proven</t>
  </si>
  <si>
    <t xml:space="preserve">UAS maintained by competent and/or proven entity </t>
  </si>
  <si>
    <t>AIR RISK</t>
  </si>
  <si>
    <t>Objective</t>
  </si>
  <si>
    <t>Level</t>
  </si>
  <si>
    <t>Output</t>
  </si>
  <si>
    <t>ARC index</t>
  </si>
  <si>
    <t>VLOS/BVLOS over controlled ground area</t>
  </si>
  <si>
    <t>VLOS in sparsely populated environment</t>
  </si>
  <si>
    <t>BVLOS in populated environment</t>
  </si>
  <si>
    <t>VLOS in populated environment</t>
  </si>
  <si>
    <t>BVLOS in sparsely populated environment</t>
  </si>
  <si>
    <t>M3 - An Emergency Response Plan (ERP) is in place, operator validated and effective</t>
  </si>
  <si>
    <t>Airport</t>
  </si>
  <si>
    <r>
      <t xml:space="preserve">Operations in Airport Environment*** in Class </t>
    </r>
    <r>
      <rPr>
        <b/>
        <sz val="10"/>
        <color theme="1"/>
        <rFont val="Calibri"/>
        <family val="2"/>
        <scheme val="minor"/>
      </rPr>
      <t>G</t>
    </r>
    <r>
      <rPr>
        <sz val="10"/>
        <color theme="1"/>
        <rFont val="Calibri"/>
        <family val="2"/>
        <scheme val="minor"/>
      </rPr>
      <t xml:space="preserve"> Airspace</t>
    </r>
  </si>
  <si>
    <r>
      <t xml:space="preserve">Operations in Airport Environment*** in Class </t>
    </r>
    <r>
      <rPr>
        <b/>
        <sz val="10"/>
        <color theme="1"/>
        <rFont val="Calibri"/>
        <family val="2"/>
        <scheme val="minor"/>
      </rPr>
      <t>B</t>
    </r>
    <r>
      <rPr>
        <sz val="10"/>
        <color theme="1"/>
        <rFont val="Calibri"/>
        <family val="2"/>
        <scheme val="minor"/>
      </rPr>
      <t xml:space="preserve">, </t>
    </r>
    <r>
      <rPr>
        <b/>
        <sz val="10"/>
        <color theme="1"/>
        <rFont val="Calibri"/>
        <family val="2"/>
        <scheme val="minor"/>
      </rPr>
      <t>C</t>
    </r>
    <r>
      <rPr>
        <sz val="10"/>
        <color theme="1"/>
        <rFont val="Calibri"/>
        <family val="2"/>
        <scheme val="minor"/>
      </rPr>
      <t xml:space="preserve">, or </t>
    </r>
    <r>
      <rPr>
        <b/>
        <sz val="10"/>
        <color theme="1"/>
        <rFont val="Calibri"/>
        <family val="2"/>
        <scheme val="minor"/>
      </rPr>
      <t>D</t>
    </r>
    <r>
      <rPr>
        <sz val="10"/>
        <color theme="1"/>
        <rFont val="Calibri"/>
        <family val="2"/>
        <scheme val="minor"/>
      </rPr>
      <t xml:space="preserve"> Airspace</t>
    </r>
  </si>
  <si>
    <t>d</t>
  </si>
  <si>
    <t>c</t>
  </si>
  <si>
    <t>b</t>
  </si>
  <si>
    <t>a</t>
  </si>
  <si>
    <t>Below 500ft AGL</t>
  </si>
  <si>
    <t>Mitigation for ground risk (SORA Annex B)</t>
  </si>
  <si>
    <t>M1 - Strategic Mitigations are in place*</t>
  </si>
  <si>
    <t>M2 - Effects of ground impact are reduced**</t>
  </si>
  <si>
    <t>Operations &gt;500 ft within uncontrolled airspace over Urban area</t>
  </si>
  <si>
    <t>Operations &gt;500 ft within uncontrolled airspace over Rural area</t>
  </si>
  <si>
    <t>Operations &lt;500ft within uncontrolled airspace over Urban area</t>
  </si>
  <si>
    <t>Operations &lt;500ft within uncontrolled airspace over Rural area</t>
  </si>
  <si>
    <t>Intrinsic Ground Risk Class</t>
  </si>
  <si>
    <t>SAIL Determination</t>
  </si>
  <si>
    <t>Residual ARC</t>
  </si>
  <si>
    <t>Deterioration of external systems</t>
  </si>
  <si>
    <t>Human Error</t>
  </si>
  <si>
    <t xml:space="preserve">The UAS is designed to manage the deterioration of external systems supporting UAS operation </t>
  </si>
  <si>
    <t>Remote crew is fit to operate</t>
  </si>
  <si>
    <t>Automatic protection of the flight envelope from Human Error</t>
  </si>
  <si>
    <t>UAS designed and qualified for adverse environmental conditions</t>
  </si>
  <si>
    <t>JARUS SORA used:</t>
  </si>
  <si>
    <t>JAR-DEL-WG6-D.04</t>
  </si>
  <si>
    <t>Updated to reflect published SORA Ver 2.0</t>
  </si>
  <si>
    <t>Updated OSO list to match Sora Ver 2.0</t>
  </si>
  <si>
    <t>Minumum allowable GRC</t>
  </si>
  <si>
    <t>Cumulative</t>
  </si>
  <si>
    <t>Bug fix to Final GRC calculation</t>
  </si>
  <si>
    <t>ARC Manual Selection Options</t>
  </si>
  <si>
    <t>Agreed Residual ARC</t>
  </si>
  <si>
    <t>Added pull down selections within ARC tab.</t>
  </si>
  <si>
    <t>Bug fixes</t>
  </si>
  <si>
    <t>Residual Air Risk Class</t>
  </si>
  <si>
    <t>Sail Determination</t>
  </si>
  <si>
    <t>This SORA uses a methodology that has been developed by JARUS Working Group 6. The basic concept of SORA is mitigate the risk of a UAS operation to an acceptable level. Some discrepancies exist due to global nature of JARUS e.g. 500ft verses NZ 400ft.</t>
  </si>
  <si>
    <t>SORA Spreadsheet Revision:</t>
  </si>
  <si>
    <t>30.01.2019</t>
  </si>
  <si>
    <t xml:space="preserve">Spreadsheet Revision </t>
  </si>
  <si>
    <t>General notes for completing the spreadsheet:</t>
  </si>
  <si>
    <t xml:space="preserve">Car is typically 0.3, assume 0.4 for multicopter with props &amp; rough spherical body </t>
  </si>
  <si>
    <t>Agreed Modified Initial ARC</t>
  </si>
  <si>
    <t>Reduction in Initial ARC by Strategic Mitigations (optional)</t>
  </si>
  <si>
    <t>2. Common Structures and Rules (only applicable to operations below 500ft AGL)</t>
  </si>
  <si>
    <t>1. Airspace density (using Operational Restrictions)</t>
  </si>
  <si>
    <t>Please use the SORA Main Body document and supporting annexes for guidance on how to complete the SORA.</t>
  </si>
  <si>
    <t>On each tab either enter data into the yellow boxes or use the pull down boxes to make the appropriate selection.</t>
  </si>
  <si>
    <t>Calculation Factors and Reference Tables *** DO NOT ALTER ***</t>
  </si>
  <si>
    <t>Corrected GRC &gt; 7 error message, and ARC lookup table</t>
  </si>
  <si>
    <t>Ground Risk</t>
  </si>
  <si>
    <t>Integrity</t>
  </si>
  <si>
    <t>Assurance</t>
  </si>
  <si>
    <t>CAA Unit</t>
  </si>
  <si>
    <t>M1</t>
  </si>
  <si>
    <t xml:space="preserve">Strategic mitigations for ground risk </t>
  </si>
  <si>
    <t>Criterion #1 (Definition of the ground risk buffer)</t>
  </si>
  <si>
    <t>A ground risk buffer with at least a 1 to 1 rule</t>
  </si>
  <si>
    <t>The applicant declares that the required level of integrity is achieved</t>
  </si>
  <si>
    <t>Part 102 Team</t>
  </si>
  <si>
    <t>1:1 means 400' altitude = 400' buffer</t>
  </si>
  <si>
    <t>Criterion #2 (Evaluation of people at risk)</t>
  </si>
  <si>
    <t>The applicant evaluates the area of operations by means of on-site inspections/appraisals to justify lowering the density of people at risk (e.g. residential area during daytime when some people may not be present or an industrial area at night time for the same reason).</t>
  </si>
  <si>
    <t>The applicant declares that the required level of integrity has been achieved</t>
  </si>
  <si>
    <t>There needs to be a clear and logical argument supporting any reduction in population density.</t>
  </si>
  <si>
    <t>Ground risk buffer takes into consideration:
o Improbable single malfunctions or failures (including the projection of high energy parts such as rotors and propellers) which would lead to an operation outside of the operational volume
o Meteorological conditions (e.g. wind)
o UAS latencies (e.g. latencies that affect the timely manoeuvrability of the UA)
o UA behaviour when activating a technical containment measure
o UA performance.</t>
  </si>
  <si>
    <t>The applicant has supporting evidence to claim the required level of integrity has been achieved. This is typically done by means of testing, analysis, simulation, inspection, design review or through operational experience.</t>
  </si>
  <si>
    <t xml:space="preserve">See integrity and assurance section for requirements. </t>
  </si>
  <si>
    <t>The density data used for the claim of risk reduction is an average density map for the date/time of the operation from a static sourcing (e.g. census data for night time ops). 
In addition, for localised operations (e.g. intra-city delivery or infrastructure inspection) the applicant submits the proposed route/area of operation to the applicable authority (e.g. city police, office of civil protection, infrastructure owner etc.) to verify the claim of reduced number of people at risk.</t>
  </si>
  <si>
    <t>New Zealand does not have authoritative source of real time population density data.
This includes high rise commercial office buildings.  
Flight planning for rural operations needs to ensure UA do not fly over populated areas. This may require diverting away from a straight line direct route.</t>
  </si>
  <si>
    <t>The claimed level of integrity is validated by a competent third party</t>
  </si>
  <si>
    <t>Same as medium</t>
  </si>
  <si>
    <t>Tethered operation</t>
  </si>
  <si>
    <t>Criterion #1 (Technical design)</t>
  </si>
  <si>
    <t>Does not meet the “Medium” level criteria</t>
  </si>
  <si>
    <t>Part 102 Team / Product Certification Team</t>
  </si>
  <si>
    <t xml:space="preserve">Need to see some evidence that the tether is suitable for the intended operation. Any question in its suitability should result in a NONE for robustness.  </t>
  </si>
  <si>
    <t>Criterion #2 (Procedures)</t>
  </si>
  <si>
    <t>1. Procedures do not require validation against either a standard or a means of compliance considered adequate by the competent authority.
2. The adequacy of the procedures and checklists is declared.</t>
  </si>
  <si>
    <t>Need to see some evidence of procedures for a LOW robustness,</t>
  </si>
  <si>
    <t>1) The length of the line is adequate to contain the UA in the operational volume.
2) Strength of the line is compatible with the ultimate loads expected during the operation.
3) Strength of attachment points is compatible with the ultimate loads expected during the operation.
4) The tether cannot be cut by rotating propellers.</t>
  </si>
  <si>
    <t>The applicant has supporting evidence (including the tether material specifications) to claim the required level of integrity is achieved.
o This is typically achieved through testing or operational experience.
o Tests can be based on simulations, however the validity of the target environment used in the simulation needs to be justified.</t>
  </si>
  <si>
    <t>The applicant has procedures to install and periodically inspect the condition of the tether.</t>
  </si>
  <si>
    <t>1. Procedures are validated against standards considered adequate by the competent authority and/or in accordance with a means of compliance acceptable to that authority
2. Adequacy of the procedures is proven through:
o Dedicated flight tests, or
o Simulation, provided the simulation is proven valid for the intended purpose with positive results.</t>
  </si>
  <si>
    <t>In addition to installing the tether, need to see procedures for periodic inspection of the tether. This includes details (limits etc) of tether damage/condition, beyond which the tether must be replaced.</t>
  </si>
  <si>
    <t>1) The length of the line is adequate to contain the UA in the operational volume.
2) Strength of the line is compatible with the ultimate loads1 expected during the operation.
3) Strength of attachment points is compatible with the ultimate loads1 expected during the operation.
4) The tether cannot be cut by rotating propellers.</t>
  </si>
  <si>
    <t>Same as medium. In addition flight test must be performed.</t>
  </si>
  <si>
    <t>M2</t>
  </si>
  <si>
    <t>Effects of UA impact dynamics are reduced (e.g. parachute)</t>
  </si>
  <si>
    <t>Does not meet the “Medium” level criterion</t>
  </si>
  <si>
    <t>Product Certification Team</t>
  </si>
  <si>
    <t>Need to see some evidence that any equipment used to limit impact is effective. For example, the size of the parachute should be chosen to suit the mass and cruise velocity of the UA.
If the parachute comes standard as part of the UA then this is acceptable.</t>
  </si>
  <si>
    <t>Criterion #2 (Procedures, if applicable)</t>
  </si>
  <si>
    <t>Any equipment used to reduce the effect of the UA impact dynamics are installed and maintained in accordance with manufacturer instructions</t>
  </si>
  <si>
    <t>1. Procedures do not require validation against either a standard or a means of compliance considered adequate by the competent authority.
2. The adequacy of the procedures and checklists is declared</t>
  </si>
  <si>
    <t>Criterion #3 (Training, if applicable)</t>
  </si>
  <si>
    <t>Personnel responsible for the installation and maintenance of the measures proposed to reduce the effect of the UA impact dynamics are identified and trained by the applicant</t>
  </si>
  <si>
    <t>Training is self-declared (with evidence available)</t>
  </si>
  <si>
    <t>Training records</t>
  </si>
  <si>
    <t>1. Effects of impact dynamics and post impact hazards are significantly reduced although it can be assumed that a fatality may still occur.
2. When applicable, in case of malfunctions, failures or any combinations thereof that may lead to a crash, the UAS contains all elements required for the activation of the mitigation.
3. When applicable, any failure or malfunction of the proposed mitigation itself (e.g. inadvertent activation) does not adversely affect the safety of the operation</t>
  </si>
  <si>
    <t>The applicant has supporting evidence to claim the required level of integrity is achieved. This is typically done by means of testing, analysis, simulation, inspection, design review or through operational experience</t>
  </si>
  <si>
    <t>Need to  see evidence that the mitigation will work for all foreseeable malfunctions. Also need to question operational experience, i.e., how often has the mitigation been used? What was the result etc?
For a parachute, need to see evidence that inadvertent deployment will not negatively impact the safety of the operation. For example, what will happen if the parachute deploys inadvertently? How can this be substantiated?</t>
  </si>
  <si>
    <t>1. Procedures are validated against standards considered adequate by the competent authority and/or in accordance with means of compliance acceptable to that authority.
2. The adequacy of the procedures is proved through:
o Dedicated flight tests, or
o Simulation, provided that the representativeness of the simulation means is proven for the intended purpose with positive results.</t>
  </si>
  <si>
    <t>In addition to installing the equipment, need to see procedures for periodic inspection of the equipment. This includes details (limits etc) of equipment damage/condition, beyond which the equipment must be replaced.</t>
  </si>
  <si>
    <t>1. Training syllabus is available
2. The operator provides competency-based, theoretical and practical training.</t>
  </si>
  <si>
    <t>Training syllabus and records</t>
  </si>
  <si>
    <t>The claimed level of integrity is validated by a competent third party against a standard considered adequate by the competent authority and/or in accordance with means of compliance acceptable to that authority (when applicable).</t>
  </si>
  <si>
    <t>Need to see some evidence that the impact dynamics and post impact hazards are reduced to a level where it can be reasonably assumed that a fatality will not occur.
Parachutes need to meet a suitable standard, such as ASTM F3322 'Standard Specification for Small Unmanned Aircraft System (sUAS) Parachutes', or equivalent.</t>
  </si>
  <si>
    <t>Same as medium. In addition flight test must be performed.
While a parachute deployment in flight is not required, there needs to be some test performed to provide evidence that the parachute could be deployed, either manually or automatically, when required.</t>
  </si>
  <si>
    <t>1. Training syllabus is validated by a competent third party
2. Remote crew competencies are verified by a competent third party.</t>
  </si>
  <si>
    <t>M3</t>
  </si>
  <si>
    <t>An Emergency Response Plan (ERP) is in place, operator validated and effective</t>
  </si>
  <si>
    <t>Criteria</t>
  </si>
  <si>
    <t>No ERP is available, or the ERP does not cover the elements identified to meet a “Medium” or “High” level of integrity</t>
  </si>
  <si>
    <t>Criterion #1 (Procedures)</t>
  </si>
  <si>
    <t>1. Procedures do not require validation against either a standard or a means of compliance considered adequate by the competent authority.
2, The adequacy of the procedures and checklists is declared.</t>
  </si>
  <si>
    <t>Compare the ERP against the medium and high criteria
A LOW robustness ERP would have as a minimum some basic procedures and potentially some telephone numbers to call in an emergency.</t>
  </si>
  <si>
    <t>Criterion #2 (Training)</t>
  </si>
  <si>
    <t xml:space="preserve">Compare against medium criteria.  </t>
  </si>
  <si>
    <t>The ERP:
o is suitable for the situation;
o limits the escalating effects;
o defines criteria to identify an emergency situation;
o is practical to use;
o clearly delineates Remote Crew member(s) duties.</t>
  </si>
  <si>
    <t>1. The ERP is developed to standards considered adequate by the competent authority and/or in accordance with means of compliance acceptable to that authority
2. The ERP is validated through a representative tabletop exercise consistent with the ERP training syllabus.</t>
  </si>
  <si>
    <t>In line with previous guidance to applicants. Evidence that the ERP:
1. Is suitable for the intended operations: covers all the scenarios that could be relevant, and does not include a lot of unnecessary information 
2. Limits any foreseeable emergency situation from escalating.
3. Details what constitutes an ‘emergency’, including how the ERP is activated/triggered.
4. Is practical and easily accessible when needed.
5. Provides sufficient detail of individual responsibilities to enable the ERP to be effective.
6. Engages third parties (e.g., fire and emergency management etc) and provides an opportunity for those parties to provide feedback.</t>
  </si>
  <si>
    <t>1. An ERP training syllabus is available.
2. A record of the ERP training completed by the relevant staff is established and kept up to date</t>
  </si>
  <si>
    <t>The applicant has conducted role based competency training using the ERP. This should involve a tabletop exercise.
Review training syllabus and training records.</t>
  </si>
  <si>
    <t>Same as medium. In addition evidence that the third parties have been engaged and respective ERPs coordinated.</t>
  </si>
  <si>
    <t>Same as medium. In addition, evidence that third parties have participated in tabletop exercise(s)</t>
  </si>
  <si>
    <t>Air Risk</t>
  </si>
  <si>
    <t>Lowering Initial ARC to Residual ARC-a in any Operational Volume</t>
  </si>
  <si>
    <t>ARC-a in the New Zealand context is Restricted airspace.
Need to add in New Zealand specific requirements - NOTAMs etc
Need to make a decision about see and avoid requirements, i.e., theoretically, manned aircraft should not enter a restricted area unless approval has been sought from the entity controlling the restricted area. However, as we know, many operators do not read NOTAMs and regularly enter restricted airspace without approval.</t>
  </si>
  <si>
    <t xml:space="preserve">CAA/Airways approval for restricted airspace
Publishing of NOTAMs </t>
  </si>
  <si>
    <t>Lowering Initial ARC using Operational Restrictions</t>
  </si>
  <si>
    <t>There may be many methods in which an operator may wish to demonstrate a suitable air risk and strategic mitigations. The SORA does not dictate how this is achieved and instead allows the applicant to propose and demonstrate the suitability and effectiveness of their Strategic Mitigations. It is important for both the operator, competent authority, and/or ANSP, to understand that the assessment may be qualitative in nature and where possible augmented with quantitative data to support the qualitative assumptions and decisions. 
The SORA provides a two-step method to reduce the air risk by operational mitigation:
1. The first step is to determine the initial Air Risk Category using the potential Air Risk Encounter rate based on known airspace densities.
2. The second step is to reduce the initial risk through operator provided evidence that demonstrates the intended operation is more indicative of another airspace volume and encounter rate that corresponds to a lower risk classification (ARC); hence reducing the initial ARC to a residual ARC. Refer to Annex C Table 2 for allowable ARC reduction.</t>
  </si>
  <si>
    <t xml:space="preserve">If the applicant is proposing to use strategic mitigations to lower the ARC, then Annex C Table 2 must be used. As outlined in the annex, while the argument may be a qualitative in nature, it must be supported with qualitative data.
Airspace Density Assessment:
o At this stage CAA has not approved an alternative process for determining the ARC based on a specific CONOPs.
Operational Restriction: 
o Could bound the geographical volume in which the UAS operates (e.g. certain boundaries or airspace volumes) 
o Could bound the operational time frame (e.g. restricted to certain times of day, such as fly only at night) </t>
  </si>
  <si>
    <t>Demonstration of Strategic Mitigation by Structures and Rules</t>
  </si>
  <si>
    <t>Ops above 500':
See Annex C for guidance as the SORA does not allow the initial ARC to be lowered through Strategic Mitigation by Common Structures and Rules for all operations above 500ft AGL
Ops below 500':
At this stage New Zealand dopes not have a UTM to provide separation.</t>
  </si>
  <si>
    <t>The maximum reduction is one ARC level.</t>
  </si>
  <si>
    <t>OSOs</t>
  </si>
  <si>
    <t>The applicant is knowledgeable of the UAS being used and as a minimum has the following relevant operational procedures: checklists, maintenance, training, responsibilities, and associated duties.</t>
  </si>
  <si>
    <t>The elements delineated in the level of integrity are addressed in the ConOps.</t>
  </si>
  <si>
    <t>Covered by §102.11</t>
  </si>
  <si>
    <t>Prior to the first operation, a competent third party performs an audit of the organization</t>
  </si>
  <si>
    <t>The applicant holds an Organizational Operating Certificate or has a recognized flight test organization. In addition, a competent third party recurrently verifies the operator competences.</t>
  </si>
  <si>
    <t>The declared manufacturing procedures are developed to a standard considered adequate by the competent authority and/or in accordance with a means of compliance acceptable to that authority.</t>
  </si>
  <si>
    <t>1. For COTS - UAS manufactured by a proven OEM (DJI, Parrot etc);
2. For in-house - written procedures of how to manufacture the UAS. Refer integrity section for minimum reqs. The key is ensuring repeatability.</t>
  </si>
  <si>
    <t>1. For COTS - UAS manufactured by a proven OEM (DJI, Parrot etc) - yes or no?
2. For in-house, need to have procedures developed to an industry standard. Examples of suitable standards include ASTM's F2512-07 and F3003-14 (noting that additional procedures are needed to address handling and storage), SAE AS9100D, ISO9001:2015 and CAA Part 148. 
3. Certificates of Conformance</t>
  </si>
  <si>
    <t>1. For COTS - UAS manufactured by a proven OEM (DJI, Parrot etc) - yes or no?
2. For in-house, need to have procedures developed to an industry standard. Examples of suitable standards include ASTM's F2512-07 and F3003-14 (noting that additional procedures are needed to address handling and storage, personnel competencies/qualifications and supplier control), SAE AS9100D, ISO9001:2015 and CAA Part 148.
3. Certificates of Conformance
4. External audits of UAS conformance to design and specification</t>
  </si>
  <si>
    <t>UAS maintained by competent and/or proven entity</t>
  </si>
  <si>
    <t>Criteria 1 (Procedure)</t>
  </si>
  <si>
    <t>1. Written maintenance instructions
2. Maintenance log
3. Authorised maintenance personnel
4. Maintenance training records</t>
  </si>
  <si>
    <t>Criteria 2 (Training)</t>
  </si>
  <si>
    <t>A record of all relevant qualifications, experience and/or trainings completed by the maintenance staff is established and kept up to date.</t>
  </si>
  <si>
    <t>1. Written maintenance instructions
2. Maintenance programme developed in accordance with ASTM F2909 'Standard Practice for Maintenance and Continued Airworthiness of Small UAS (sUAS)' or equivalent for UA under 25kg or GAMA Specification No 2 'Specification for Manufactures Maintenance data'
3. Maintenance log
4. Maintenance release procedures
5. Authorised maintenance personnel (including maintenance release)
6. Details of maintenance training (syllabus, etc)
7. Maintenance training records</t>
  </si>
  <si>
    <t>UAS developed to authority recognized design standards</t>
  </si>
  <si>
    <t>The UAS is designed to standards considered adequate by the competent authority and/or in accordance with a means of compliance acceptable to that authority. The standards and/or the means of compliance should be applicable to a Low Level of Integrity and the intended operation.</t>
  </si>
  <si>
    <t>The applicant declares that the required level of integrity has been achieved.</t>
  </si>
  <si>
    <t>The UAS is designed to standards considered adequate by the competent authority and/or in accordance with a means of compliance acceptable to that authority. The standards and/or the means of compliance should be applicable to a Medium Level of Integrity and the intended operation.</t>
  </si>
  <si>
    <t>The applicant has supporting evidence that the required level of integrity is achieved. This is typically done by testing, analysis, simulation, inspection, design review or through operational experience.</t>
  </si>
  <si>
    <t>EASA Special Condition for Light-UAS - Medium Risk, 17 Dec 20</t>
  </si>
  <si>
    <t>The UAS is designed to standards considered adequate by the competent authority and/or in accordance with a means of compliance acceptable to that authority. The standards and/or the means of compliance should be applicable to a High Level of Integrity and the intended operation.</t>
  </si>
  <si>
    <t>A competent third party validates the claimed level of integrity.</t>
  </si>
  <si>
    <t>Assuming a formal TC is required. Refer to CAA CP102-02 Complex UAS Certification - Initial Airworthiness procedure for suitable design standards
Consider DAA requirements in RTCA DO-365B MOPS for DAA.
Consider ATAR requirements in RTCA DO-366A MOPS for Air-to-Air Radar
Consider GBAA requirements in RTCA DO-381 MOPS for Ground Based Surveillance Systems
Consider ACAS requirements in RTCA DO-386 MOPS for ACAS Xu</t>
  </si>
  <si>
    <t>The equipment, systems, and installations are designed to minimize hazards in the event of a probable malfunction or failure of the UAS.</t>
  </si>
  <si>
    <t>A Functional Hazard Assessment and a design and installation appraisal that shows hazards are minimized are available.</t>
  </si>
  <si>
    <t>Same as low. 
In addition, procedures/systems to identify malfunctions, failures or combination thereof, which would lead to a unacceptable hazards.</t>
  </si>
  <si>
    <t>Same as medium. Also:
The safety assessment is based on ARP4761 or equivalent.
o Major Failure Conditions are not more frequent than Remote
o Hazardous Failure Conditions are not more frequent than Extremely Remote
o Catastrophic Failure Conditions are not more frequent than Extremely Improbable
o Software and complex hardware developed to DO-178 and DO-254 respectively.</t>
  </si>
  <si>
    <t>C3 link characteristics (e.g. performance, spectrum use) are appropriate for the operation</t>
  </si>
  <si>
    <t>Demonstration of the C3 link performance is in accordance with standards considered adequate by the competent authority and/or in accordance with means of compliance acceptable to that authority.</t>
  </si>
  <si>
    <t>Same as medium
Should this be the use of MBIE RSM licenced frequency, a channel licenced to  the operator?
Note that cybersecurity will be addressed in the cyber annex.
Consider C2 requirements in RTCA DO-362A MOPS C2 Terrestrial</t>
  </si>
  <si>
    <t>The remote crew ensures the UAS is in a condition for safe operation and conforms to the approved concept of operations.</t>
  </si>
  <si>
    <t>Product inspection is documented and accounts for the manufacturer’s recommendations if available.</t>
  </si>
  <si>
    <t>1. Procedures for inspecting the UAS prior to flight
2. Training records</t>
  </si>
  <si>
    <t>The remote crew’s is trained to perform the product inspection, and that training is self-declared (with evidence available).</t>
  </si>
  <si>
    <t xml:space="preserve">1. Same as low
2.Details of competency based training (syllabus, etc) </t>
  </si>
  <si>
    <t>8, 11, 14, 21</t>
  </si>
  <si>
    <t>Operational procedures are defined, validated and adhered to (to address technical issues with the UAS)
Procedures are in-place to handle the deterioration of external systems supporting UAS operation
Operational procedures are defined, validated and adhered to (to address Human Errors)
Operational procedures are defined, validated and adhered to (to address Adverse Operating Conditions)</t>
  </si>
  <si>
    <t>Criterion #1 (Procedure definition)</t>
  </si>
  <si>
    <t>Covered by §102.11
Refer to Integrity section for minimum details</t>
  </si>
  <si>
    <t>Criterion #2 (Procedure complexity)</t>
  </si>
  <si>
    <t>Operational procedures are complex and may potentially jeopardize the crew ability to respond by raising the remote crew’s workload and/or the interactions with other entities (e.g. ATM…).</t>
  </si>
  <si>
    <t>Criterion #3 (Consideration of Potential Human Error)</t>
  </si>
  <si>
    <t>Covered by §102.11
Refer to Integrity section for minimum details
Note, contingency and emergency procedures need to test the whole organisation and not just the UAS.</t>
  </si>
  <si>
    <t>Operational procedures take human error into consideration.</t>
  </si>
  <si>
    <t>Operational procedures are simple</t>
  </si>
  <si>
    <t>9, 15, 22</t>
  </si>
  <si>
    <t>Remote crew trained and current and able to control the abnormal and emergency situations (i.e. Technical issue with the UAS)
Remote crew trained and current and able to control the abnormal and emergency situations (i.e. Human Error)
The remote crew is trained to identify critical environmental conditions and to avoid them</t>
  </si>
  <si>
    <t>The competency-based, theoretical and practical training ensures knowledge of:
a) UAS regulation
b) UAS airspace operating principles
c) Airmanship and aviation safety
d) Human performance limitations
e) Meteorology
f) Navigation/Charts
g) UA knowledge
h) Operating procedures
and is adequate for the operation</t>
  </si>
  <si>
    <t>Training is self-declared (with evidence available).</t>
  </si>
  <si>
    <t>Covered by §102.11
Refer to Integrity section for minimum details.
Note, (a) to (f) is foundational and akin to a pilots licence.
(g) and (h) are specific to the UAS and is akin to a type rating.
Need to make sure that weather forecasting is covered, i.e., how will the weather be assessed for suitability before and during the operation?</t>
  </si>
  <si>
    <t>10, 12</t>
  </si>
  <si>
    <t>Safe recovery from technical issue
The UAS is designed to manage the deterioration of external systems supporting UAS operation</t>
  </si>
  <si>
    <t>When operating over populous areas or gatherings of people, it can be reasonably expected that a fatality will not occur from any probable failure of the UAS or any external system supporting the operation.</t>
  </si>
  <si>
    <t>Only applicable for operations over populous areas or gatherings of people.
Need to make sure that a single probable failure (i.e., a failure that is anticipated to occur one or more times during the entire system/operational life of an UAS) will not result in a fatality. Need to see evidence that the design and installation features is looking at independence, separation and redundancy where needed. For example, if GNSS data is critical to the safe operation of the UAS, then consider 2x GNSS receivers, and potentially one for GPS and one for another constellation (e.g., GLONASS). Another example may be a second power source - either online or on standby.</t>
  </si>
  <si>
    <t>Same as low, including design data.
Need to see some evidence that any software and/or airborne electronic hardware whose development error/errors (note, we are not referring to failures) could result in a fatality has been developed to a recognised standard. This could be:
1. ASTM F38 F3201-16 'Standard Practice for Ensuring Dependability of Software Used in Unmanned Aircraft Systems (UAS)'
2. RTCA DO-178 (software) and DO-254 (airborne electronic hardware)
3. Or similar standard/process</t>
  </si>
  <si>
    <t>Same as medium.</t>
  </si>
  <si>
    <t>The applicant declares that the requested level of performance for any externally provided service necessary for the safety of the flight is achieved (without evidence being necessarily available).</t>
  </si>
  <si>
    <t>This covers all necessary external service providers, such as communication service providers, UTM provider etc, that impact safety of flight. Need to ensure the applicant has adequately mitigated the risks posed by these external services.</t>
  </si>
  <si>
    <t>Same as low. In addition:
1. In addition, the applicant has evidence that there is a commitment by the external service provider to provide the required level of service. This may be a service-level agreement or otherwise. 
2. The applicant has a means to monitor the level of service provided for safety of flight systems in real time, and take appropriate actions.</t>
  </si>
  <si>
    <t>Same as medium. In addition, demonstration flights are performed to ensure the degradation of external services does not result in loss of UAS control.</t>
  </si>
  <si>
    <t>Covered by §102.11
Need to ensure the applicant has addressed procedures and training, and has adequate communications between the crew members.</t>
  </si>
  <si>
    <t>Remote Crew training covers multi crew coordination</t>
  </si>
  <si>
    <t>Criteria 3 (Communication devices)</t>
  </si>
  <si>
    <t>N/A</t>
  </si>
  <si>
    <t xml:space="preserve">Covered by §102.11. 
Same as low. In addition:
1. Demonstration flights or simulation.
2. Evidence of CRM training
3. Assessment that the communications devices are suitable for the operational environment. </t>
  </si>
  <si>
    <t>Communication devices comply with standards considered adequate by the competent authority and/or in accordance with a means of compliance acceptable to that authority.</t>
  </si>
  <si>
    <t>Covered by §102.11
Same as medium. In addition:
1. Dedicated demonstration flights
2. Redundant communication devices</t>
  </si>
  <si>
    <t>Communication devices are redundant and comply with standards considered adequate by the competent authority and/or in accordance with a means of compliance acceptable to that authority</t>
  </si>
  <si>
    <t>A competent third party validates the claimed level of integrity</t>
  </si>
  <si>
    <t>The applicant has a policy defining how the remote crew can declare themselves fit to operate before conducting any operation.</t>
  </si>
  <si>
    <t>Automatic protection of the flight envelope from human errors</t>
  </si>
  <si>
    <t>The UAS flight control system incorporates automatic protection of the flight envelope to prevent the remote pilot from making any single input under normal operating conditions that would cause the UA to exceed its flight envelope or prevent it from recovering in a timely fashion.</t>
  </si>
  <si>
    <t>The automatic protection of the flight envelope has been developed in-house or out of the box (e.g. using Component Off The Shelf elements), without following specific standards</t>
  </si>
  <si>
    <t xml:space="preserve">Only applicable when the pilot is in the loop, i.e., can take control of or send commands to the UA. 
Need to see a demonstration of the system. </t>
  </si>
  <si>
    <t>The UAS flight control system incorporates automatic protection of the flight envelope to ensure the UA remains within the flight envelope or ensures a timely recovery to the designed operational flight envelope following remote pilot error(s)</t>
  </si>
  <si>
    <t>The automatic protection of the flight envelope has been developed to standards considered adequate by the competent authority and/or in accordance with a means of compliance acceptable to that authority.</t>
  </si>
  <si>
    <t>Same as low. In addition:
1. If the UAS is a commercial product then the OEM must be well known and proven
2.If the UAS is developed in-house then an appropriate standard must have been used in its development, e.g., ASTM F38 standards (F3298-19), ARP4754A or equivalent.</t>
  </si>
  <si>
    <t>Same as medium. In addition:
1. If the UAS is a commercial product then the OEM must be well known and proven
2.If the UAS is developed in-house then an appropriate standard must have been used in its development, e.g., ASTM F38 standards (F3298-19), ARP4754A or equivalent.</t>
  </si>
  <si>
    <t>Criterion 1 (Procedures and checklists)</t>
  </si>
  <si>
    <t xml:space="preserve">Covered by §102.11
Need to ensure the applicant has considered human errors as a risk and adequately mitigated it. 
If the UAS has design aspects addressing human errors, ensure these systems are in line with industry best practices. </t>
  </si>
  <si>
    <t>Criterion 3 (UAS design)</t>
  </si>
  <si>
    <t>Systems detecting and/or recovering from human errors are developed to industry best practices</t>
  </si>
  <si>
    <t>Covered by §102.11. Same as low. In addition:
1. Demonstration flights or valid simulation to prove adequacy of procedures and checklists.
2. Ensure any design features addressing human error are designed to suitable ASTM F38 standards or equivalent.</t>
  </si>
  <si>
    <t>Systems detecting and/or recovering from human errors are developed to standards considered adequate by the competent authority and/or in accordance with a means of compliance acceptable to that authority.</t>
  </si>
  <si>
    <t>Covered by §102.11. Same as medium. In addition flight tests are conducted to validate suitability of procedures and checklists.</t>
  </si>
  <si>
    <t>A Human Factors evaluation has been performed and the Human-Machine Interface (HMI) found appropriate for the mission</t>
  </si>
  <si>
    <t>The UAS information and control interfaces are clearly and succinctly presented and do not confuse, cause unreasonable fatigue, or contribute to remote crew error that could adversely affect the safety of the operation.</t>
  </si>
  <si>
    <t>The applicant conducts a human factors evaluation of the UAS to determine if the HMI is appropriate for the mission. The HMI evaluation is based on inspection or Analyses.</t>
  </si>
  <si>
    <t>1. For COTS - UAS manufactured by a proven OEM (DJI, Parrot etc) are deemed to have a suitable HMI;
2. For in-house - ensure the HMI is comparable with industry best practices.</t>
  </si>
  <si>
    <t>Same as low. In addition, demonstration flights or valid simulation to prove adequacy of the HMI.</t>
  </si>
  <si>
    <t>Criterion 1 (Definition)</t>
  </si>
  <si>
    <t>Environmental conditions for safe operations are defined and reflected in the flight manual or equivalent document</t>
  </si>
  <si>
    <t>Criterion 2 (Procedures)</t>
  </si>
  <si>
    <t>Procedures to evaluate environmental conditions before and during the mission (i.e. real-time evaluation) are available and include assessment of meteorological conditions (METAR, TAFOR, etc.) with a simple recording system</t>
  </si>
  <si>
    <t>Criterion 3 (Training)</t>
  </si>
  <si>
    <t>Training covers assessment of meteorological conditions</t>
  </si>
  <si>
    <t>Same as low. In addition:
1. Demonstration flights or valid simulation to prove adequacy of procedures.
2.Details of competency based training (syllabus, etc) 
3. Training records</t>
  </si>
  <si>
    <t>UAS designed and qualified for adverse environmental conditions (e.g. adequate sensors, DO-160 qualification)</t>
  </si>
  <si>
    <t>The UAS is designed to limit the effect of environmental conditions.</t>
  </si>
  <si>
    <t>Need to see some evidence that the UAS' design is suitable for all the environmental conditions that will be encountered in the CONOPs. This may be achieved through testing, analysis, simulation, inspection, design review or through operational experience.</t>
  </si>
  <si>
    <t>The UAS is designed using environmental standards considered adequate by the competent authority and/or in accordance with a means of compliance acceptable to that authority.</t>
  </si>
  <si>
    <t>Ensure the UAS' design has used RTCA DO-160 or equivalent for the environmental qualification tests.</t>
  </si>
  <si>
    <t>Adjacent Area/Airspace</t>
  </si>
  <si>
    <t>General containment requirement</t>
  </si>
  <si>
    <t xml:space="preserve">No probable failure of the UAS or any external system supporting the operation shall lead to operation outside of the operational volume.
</t>
  </si>
  <si>
    <t>Need to see a design and installation appraisal covering at least:
o  design and installation features (independence, separation and redundancy);
o  any relevant particular risk (e.g. hail, ice, snow, electro-magnetic interference…) associated with the ConOps</t>
  </si>
  <si>
    <t>Specific containment requirements</t>
  </si>
  <si>
    <t>Need to consider the range of the UAS when considering adjacent areas/airspaces. For example, a small UAS with limited range is not expected to reach-say-a busy airport/heliport environments 30km away.
Should we consider the FAA D&amp;R process for this? I think it would be useful.
Suitable software development standards include DO-178 or  ASTM F3201 'Standard Practice for
Ensuring Dependability of Software Used in Unmanned Aircraft Systems (UAS)', or equivalent.
Suitable Electronic Hardware development standards include DO-254. Are there any ASTM F38 standards or equivalent?</t>
  </si>
  <si>
    <t>As a minimum, manufacturing procedures cover:
o specification of materials
o suitability and durability of materials used
o processes necessary to allow for repeatability in manufacturing o and conformity within acceptable tolerances.</t>
  </si>
  <si>
    <t>o The UAS maintenance instructions are defined and when applicable cover the UAS designer instructions and requirements.
o The maintenance staff is competent and has received an authorisation to carry out UAS maintenance.
o The maintenance staff use the UAS maintenance instructions while performing maintenance.</t>
  </si>
  <si>
    <t>o The maintenance instructions are documented.
o The maintenance conducted on the UAS is recorded in a maintenance log system.
o A list of maintenance staff authorised to carry out maintenance is established and kept up to date.</t>
  </si>
  <si>
    <t>o The applicant determines that performance, RF spectrum usage and environmental conditions for C3 links are adequate to safely conduct the intended operation.
o The UAS remote pilot has the means to continuously monitor the C3 performance and ensures the performance continues to meet the operational requirements.</t>
  </si>
  <si>
    <t>o A training syllabus including a product inspection procedure is available.
o The operator provides competency-based, theoretical and practical training.</t>
  </si>
  <si>
    <t>A competent third party:
o Validates the training syllabus.
o Verifies the remote crew competencies.</t>
  </si>
  <si>
    <t>o Operational procedures do not require validation against either a standard or a means of compliance considered adequate by the competent authority.
o The adequacy of the operational procedures is declared, except for Emergency Procedures, which are tested.</t>
  </si>
  <si>
    <t>o Operational procedures appropriate for the proposed operation are defined and as a minimum cover the following elements:
    o Flight planning
    o Pre and post-flight inspections
    o Procedures to evaluate environmental conditions before and during the mission (i.e. real-time evaluation)
    o Procedures to cope with unintended adverse operating conditions (e.g. when ice is encountered during an operation not approved for icing conditions)
    o Normal procedures
    o Contingency procedures (to cope with abnormal situations)
    o Emergency procedures (to cope with emergency situations)
    o Occurrence reporting procedures.
o Normal, Contingency and Emergency procedures are compiled in an Operation Manual.
o The limitations of the external systems supporting UAS operation are defined in an Operation Manual.</t>
  </si>
  <si>
    <t>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t>
  </si>
  <si>
    <t>At a minimum, operational procedures provide:
o a clear distribution and assignment of tasks
o an internal checklist to ensure staff are adequately performing assigned tasks.</t>
  </si>
  <si>
    <t>o Training syllabus is available.
o The operator provides competency-based, theoretical and practical training.</t>
  </si>
  <si>
    <t>A design and installation appraisal is available. In particular, this appraisal shows that:
o the design and installation features (independence, separation and redundancy) satisfy the low integrity criterion
o particular risks relevant to the ConOps (e.g. hail, ice, snow, electro-magnetic interference…) do not violate the independence claims, if any</t>
  </si>
  <si>
    <t>When operating over populous areas or gatherings of people:
o It can be reasonably expected that a fatality will not occur from any single failure of the UAS or any external system supporting the operation.
Software (SW) and Airborne Electronic Hardware (AEH) whose development error(s) could directly lead to a failure affecting the operation in such a way that it can be reasonably expected that a fatality will occur are developed to a standard considered adequate by the competent authority and/or in accordance with means of compliance acceptable to that authority.</t>
  </si>
  <si>
    <t>The applicant has supporting evidence that the required level of performance for any externally provided service required for safety of the flight can be achieved for the full duration of the mission. 
This may take the form of a Service-Level Agreement (SLA) or any official commitment that prevails between a service provider and the applicant on relevant aspects of the service (including quality, availability, responsibilities). 
The applicant has a means to monitor externally provided services which affect flight critical systems and take appropriate actions if real-time performance could lead to the loss of control of the operation.</t>
  </si>
  <si>
    <t>Procedure(s) to ensure coordination between the crew members and robust and effective communication channels is (are) available and at a minimum cover:
o assignment of tasks to the crew
o establishment of step-by-step communications.</t>
  </si>
  <si>
    <t>The applicant ensures that the level of performance for any externally provided service necessary for the safety of the flight is adequate for the intended operation. 
If the externally provided service requires communication between the operator and service provider, the applicant ensures there is effective communication to support the service provisions. 
Roles and responsibilities between the applicant and the external service provider are defined.</t>
  </si>
  <si>
    <t>o Procedures do not require validation against either a standard or a means of compliance considered adequate by the competent authority.
o The adequacy of the procedures and checklists is declared.</t>
  </si>
  <si>
    <t>o Procedures are validated against standards considered adequate by the competent authority and/or in accordance with means of compliance acceptable to that authority
o Adequacy of the procedures is proven through:
    o Dedicated flight tests, or
    o Simulation, provided the simulation is proven valid for the intended purpose with positive results</t>
  </si>
  <si>
    <t>o The policy to define how the remote crew declares themselves fit to operate (before an operation) is documented.
o The remote crew declaration of fit to operate (before an operation) is based on policy defined by the applicant.</t>
  </si>
  <si>
    <t>Procedures and checklists that mitigate the risk of potential human errors from any person involved with the mission are defined and used. Procedures provide at a minimum:
o a clear distribution and assignment of tasks,
o an internal checklist to ensure staff are adequately performing assigned tasks.</t>
  </si>
  <si>
    <t>o Procedures and checklists do not require validation against either a standard or a means of compliance considered adequate by the competent authority.
o The adequacy of the procedures and checklists is declared.</t>
  </si>
  <si>
    <t>o The Remote Crew is trained to procedures and checklists.
o The Remote Crew receives Crew Resource Management (CRM) training</t>
  </si>
  <si>
    <t>o Procedures and checklists are validated against standards considered adequate by the competent authority and/or in accordance with a means of compliance acceptable to that authority.
o Adequacy of the procedures and checklists is proven through:
    o Dedicated flight tests, or
    o Simulation provided the simulation is proven valid for the intended purpose with positive results.</t>
  </si>
  <si>
    <t>o Procedures do not require validation against either a standard or a means of compliance considered adequate by the competent authority
o The adequacy of the procedures and checklists is declared</t>
  </si>
  <si>
    <t>o Procedures are validated against standards considered adequate by the competent authority and/or in accordance with a means of compliance acceptable to that authority.
o The adequacy of the procedures is proved through:
    o Dedicated flight tests, or
    o Simulation provided the simulation is proven valid for the intended purpose with positive results</t>
  </si>
  <si>
    <t>o Training syllabus is available
o The operator provides competency-based, theoretical and practical training.</t>
  </si>
  <si>
    <t>Same as Medium. In addition:
o Flight tests performed to validate the procedures cover the complete flight envelope or are proven to be conservative
o The procedures, flight tests and simulations are validated by a competent third party</t>
  </si>
  <si>
    <t>A competent third party:
o Validates the training syllabus
o Verifies the remote crew competencies.</t>
  </si>
  <si>
    <t>For operations:
1. Where the adjacent areas are:
i. Gatherings of people unless already approved for operations over gathering of people OR
ii. ARC-d unless the residual ARC is ARC-d
2. In populated environments where
i. M1 mitigation has been applied to lower the GRC
ii. Operating in a controlled ground area
The following safety requirements apply:
1. The probability of leaving the operational volume shall be less than 10-4/FH.
2. No single failure of the UAS or any external system supporting the operation shall lead to operation outside of the ground risk buffer. Compliance with the requirements above shall be substantiated by analysis and/or test data with supporting evidence.
3. Software and Airborne Electronic Hardware whose development error(s) could directly lead to operations outside of the ground risk buffer shall be developed to an industry standard or methodology recognized as adequate by the competent authority.</t>
  </si>
  <si>
    <t>Notes for CAA Reviewer</t>
  </si>
  <si>
    <t>Should this include well known OEMs for SAIL IV, as we are considering that for OSO#2? 
If we are looking for formal standards, then consider:
1. Applicable ASTM F38 standards; or
2. FAA D&amp;R Process using ASTM F3478 (note, there are limitations on the type of UAS)
Wiring - SAE AS50881F
Refer to the FAA Federal Register for more information on:
UAS.100 Control Station
UAS.110 Software
UAS.115 Cyber Security
UAS.300 Durability and Reliability
UAS.305 Probable Failures
UAS.310 Capabilities and Functions
UAS.315 Fatigue
UAS.320 Verification of Limits</t>
  </si>
  <si>
    <t>COTS may be acceptable for low only</t>
  </si>
  <si>
    <t xml:space="preserve">Safety assessment addressing probable Maj, Haz and Cat failures. At SAIL III and below we are not looking for a formal ARP4761 based assessment, but an assessment using logic based on this.
Note, 'probable' is qualitative and means 'the failure is anticipated to occur one or more times during the entire system/operational life of an UAS'. So not every flight, but definitely at least once in the life of the UAS.  </t>
  </si>
  <si>
    <t>What do we want to see for the comms demonstration? Do we want to use F3002-14a (f or sUAS) and ensure performance reqs are met (Section 8)?</t>
  </si>
  <si>
    <t>M &amp; H need work here</t>
  </si>
  <si>
    <t xml:space="preserve">1. Complies with MBIE RSM requirements
2. Uses a method to ensure comms frequency is protected. Could use frequency hopping spread spectrum technology.
3. Applicant has confirmed the C3 link has sufficient performance plus a suitable margin (range etc) to meet the intended operation. F3298-19 states for VLOS the range should be 2x visible distance of the UA (= 3438 x side view height in feet)
4. Need to consider failure of the C2 link. Redundant communications link?
5. GCS reports relevant comms link data (ideally, degrading performance and not just loss of comms/link) </t>
  </si>
  <si>
    <t>Item Number</t>
  </si>
  <si>
    <t>Date Raised</t>
  </si>
  <si>
    <t>Raised by</t>
  </si>
  <si>
    <t>Key document reference</t>
  </si>
  <si>
    <t>Notes/Issue/Action/Risk</t>
  </si>
  <si>
    <t>Participant Notes/Response</t>
  </si>
  <si>
    <t>Any Document References</t>
  </si>
  <si>
    <t>CAA Panel Notes</t>
  </si>
  <si>
    <t>Item Type</t>
  </si>
  <si>
    <t>Status</t>
  </si>
  <si>
    <t>Comms Fields</t>
  </si>
  <si>
    <t>Open</t>
  </si>
  <si>
    <t>Closed</t>
  </si>
  <si>
    <t>Risk</t>
  </si>
  <si>
    <t>Issue</t>
  </si>
  <si>
    <t>Comms</t>
  </si>
  <si>
    <t>Action</t>
  </si>
  <si>
    <t>Equipage requirements or ANSP arrangement</t>
  </si>
  <si>
    <t>Need to  see evidence that the tether strength and tie down attachment points is suitable. Typically, a safety factor of 5 is used in industry for cable tensile strength. That would mean for both: (max thrust + any additional wind loading - MTOW) * 5.
Also need to question operational experience.</t>
  </si>
  <si>
    <t>Not sure if COTS is sufficient for M or H. I don't expect DJI will provide sufficient mfg detail or CoCs.</t>
  </si>
  <si>
    <t>Adds comms/risks/issues/actions register. Adds mitigation and OSO evaluation criteria into this tool. Adds fields to denote concurrence.</t>
  </si>
  <si>
    <t>Concurrence Agreed By (Initials and Date)</t>
  </si>
  <si>
    <t xml:space="preserve"> </t>
  </si>
  <si>
    <t>Automates evaluation criteria onto OSO tab. Prepares workbook for external use.</t>
  </si>
  <si>
    <t>Integrity Criteria</t>
  </si>
  <si>
    <t>Assurance Criteria</t>
  </si>
  <si>
    <t>As a minimum, manufacturing procedures cover:
o specification of materials
o suitability and durability of materials used
o processes necessary to allow for repeatability in manufacturing o and conformity within acceptable tolerances. 
In addition, manufacturing procedures also cover:
o configuration control
o verification of incoming products, parts, materials, and o equipment
o identification and traceability
o in-process and final inspections &amp; testing
o control and calibration of tools
o handling and storage
o non-conforming item control.</t>
  </si>
  <si>
    <t>The applicant is knowledgeable of the UAS being used and as a minimum has the following relevant operational procedures: checklists, maintenance, training, responsibilities, and associated duties. 
In addition, the applicant has an organization appropriate for the intended operation. Also the applicant has a method to identify, assess, and mitigate risks associated with flight operations. These should be consistent with the nature and extent of the operations specified.</t>
  </si>
  <si>
    <t>As a minimum, manufacturing procedures cover:
o specification of materials
o suitability and durability of materials used
o processes necessary to allow for repeatability in manufacturing o and conformity within acceptable tolerances. 
In addition, manufacturing procedures also cover:
o configuration control
o verification of incoming products, parts, materials, and o equipment
o identification and traceability
o in-process and final inspections &amp; testing
o control and calibration of tools
o handling and storage
o non-conforming item control.
 In addition, the manufacturing procedures cover at least:
o manufacturing processes
o personnel competence and qualification
o supplier control.</t>
  </si>
  <si>
    <t>The declared manufacturing procedures are developed to a standard considered adequate by the competent authority and/or in accordance with a means of compliance acceptable to that authority.
In addition, evidence is available that the UAS has been manufactured in conformance to its design.</t>
  </si>
  <si>
    <t>The declared manufacturing procedures are developed to a standard considered adequate by the competent authority and/or in accordance with a means of compliance acceptable to that authority.
In addition, evidence is available that the UAS has been manufactured in conformance to its design.
 In addition:
o manufacturing procedures
o conformity of the UAS to its design and specification are recurrently verified through process or product audit by a competent third party(ies).</t>
  </si>
  <si>
    <t>o The UAS maintenance instructions are defined and when applicable cover the UAS designer instructions and requirements.
o The maintenance staff is competent and has received an authorisation to carry out UAS maintenance.
o The maintenance staff use the UAS maintenance instructions while performing maintenance.
In addition:
o Scheduled maintenance of each UAS is organised and in accordance with a Maintenance Programme.
o Upon completion, the maintenance log system is used to record all maintenance conducted on the UAS including releases. A maintenance release can only be accomplished by a staff member who has received a maintenance release authorisation for that particular UAS model/family.</t>
  </si>
  <si>
    <t>o The UAS maintenance instructions are defined and when applicable cover the UAS designer instructions and requirements.
o The maintenance staff is competent and has received an authorisation to carry out UAS maintenance.
o The maintenance staff use the UAS maintenance instructions while performing maintenance.
In addition:
o Scheduled maintenance of each UAS is organised and in accordance with a Maintenance Programme.
o Upon completion, the maintenance log system is used to record all maintenance conducted on the UAS including releases. A maintenance release can only be accomplished by a staff member who has received a maintenance release authorisation for that particular UAS model/family.
In addition, the maintenance staff works in accordance with a maintenance procedure manual that provides information and procedures relevant to the maintenance facility, records, maintenance instructions, release, tools, material, components, defect deferral…</t>
  </si>
  <si>
    <t>o The maintenance instructions are documented.
o The maintenance conducted on the UAS is recorded in a maintenance log system.
o A list of maintenance staff authorised to carry out maintenance is established and kept up to date.
In addition:
o The Maintenance Programme is developed in accordance with standards considered adequate by the competent authority and/or in accordance with a means of compliance acceptable to that authority
o A list of maintenance staff with maintenance release authorisation is established and kept up to date.</t>
  </si>
  <si>
    <t>o The maintenance instructions are documented.
o The maintenance conducted on the UAS is recorded in a maintenance log system.
o A list of maintenance staff authorised to carry out maintenance is established and kept up to date.
In addition:
o The Maintenance Programme is developed in accordance with standards considered adequate by the competent authority and/or in accordance with a means of compliance acceptable to that authority
o A list of maintenance staff with maintenance release authorisation is established and kept up to date.
In addition, the maintenance programme and the maintenance procedures manual are validated by a competent third party.</t>
  </si>
  <si>
    <t>A record of all relevant qualifications, experience and/or trainings completed by the maintenance staff is established and kept up to date.
In addition:
o Initial training syllabus and training standard including theoretical/practical elements, duration, etc. is defined and commensurate with the authorisation held by the maintenance staff.
o For staff holding a maintenance release authorisation, the initial training is specific to that particular UAS model/family.
o All maintenance staff have undergone initial training.</t>
  </si>
  <si>
    <t>A record of all relevant qualifications, experience and/or trainings completed by the maintenance staff is established and kept up to date.
In addition:
o Initial training syllabus and training standard including theoretical/practical elements, duration, etc. is defined and commensurate with the authorisation held by the maintenance staff.
o For staff holding a maintenance release authorisation, the initial training is specific to that particular UAS model/family.
o All maintenance staff have undergone initial training.
In addition:
o A programme for recurrent training of staff holding a maintenance release authorisation is established
o This programme is validated by a competent third party.</t>
  </si>
  <si>
    <t>The equipment, systems, and installations are designed to minimize hazards in the event of a probable malfunction or failure of the UAS.
In addition, the strategy for detection, alerting and management of any malfunction, failure or combination thereof, which would lead to a hazard is available.</t>
  </si>
  <si>
    <t>The equipment, systems, and installations are designed to minimize hazards in the event of a probable malfunction or failure of the UAS.
In addition, the strategy for detection, alerting and management of any malfunction, failure or combination thereof, which would lead to a hazard is available.
In addition:
o Major Failure Conditions are not more frequent than Remote
o Hazardous Failure Conditions are not more frequent than Extremely Remote
o Catastrophic Failure Conditions are not more frequent than Extremely Improbable
o Software (SW) and Airborne Electronic Hardware (AEH) whose development error(s) may cause or contribute to hazardous or catastrophic failure conditions are developed to an industry standard or a methodology considered adequate by the competent authority and/or in accordance with means of compliance acceptable to that authority.</t>
  </si>
  <si>
    <t>A Functional Hazard Assessment and a design and installation appraisal that shows hazards are minimized are available.
In addition:
o Safety analyses are conducted in line with standards considered adequate by the competent authority and/or in accordance with a means of compliance acceptable to that authority.
o A strategy for detection of single failures of concern includes pre-flight checks.</t>
  </si>
  <si>
    <t>A Functional Hazard Assessment and a design and installation appraisal that shows hazards are minimized are available.
In addition:
o Safety analyses are conducted in line with standards considered adequate by the competent authority and/or in accordance with a means of compliance acceptable to that authority.
o A strategy for detection of single failures of concern includes pre-flight checks.
In addition, safety analyses and development assurance activities are validated by a competent third party.</t>
  </si>
  <si>
    <t>o The applicant determines that performance, RF spectrum usage and environmental conditions for C3 links are adequate to safely conduct the intended operation.
o The UAS remote pilot has the means to continuously monitor the C3 performance and ensures the performance continues to meet the operational requirements.
In addition, the use of licensed frequency bands for C2 Link is required.</t>
  </si>
  <si>
    <t>Demonstration of the C3 link performance is in accordance with standards considered adequate by the competent authority and/or in accordance with means of compliance acceptable to that authority.
In addition, evidence is validated by a competent third party.</t>
  </si>
  <si>
    <t>Product inspection is documented and accounts for the manufacturer’s recommendations if available. 
In addition, the product inspection is documented using checklists.</t>
  </si>
  <si>
    <t>Product inspection is documented and accounts for the manufacturer’s recommendations if available. 
In addition, the product inspection is documented using checklists.
In addition, the product inspection is validated by a competent third party.</t>
  </si>
  <si>
    <t>Operational procedures are simple. In addition, the Remote Crew receives Crew Resource Management (CRM) training.</t>
  </si>
  <si>
    <t>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t>
  </si>
  <si>
    <t>A design and installation appraisal is available. In particular, this appraisal shows that:
o the design and installation features (independence, separation and redundancy) satisfy the low integrity criterion
o particular risks relevant to the ConOps (e.g. hail, ice, snow, electro-magnetic interference…) do not violate the independence claims, if any
In addition, the level of integrity claimed is substantiated by analysis and/or test data with supporting evidence.</t>
  </si>
  <si>
    <t>A design and installation appraisal is available. In particular, this appraisal shows that:
o the design and installation features (independence, separation and redundancy) satisfy the low integrity criterion
o particular risks relevant to the ConOps (e.g. hail, ice, snow, electro-magnetic interference…) do not violate the independence claims, if any
In addition, the level of integrity claimed is substantiated by analysis and/or test data with supporting evidence.
In addition, a competent third party validates the level of integrity claimed</t>
  </si>
  <si>
    <t>The applicant has supporting evidence that the required level of performance for any externally provided service required for safety of the flight can be achieved for the full duration of the mission. 
This may take the form of a Service-Level Agreement (SLA) or any official commitment that prevails between a service provider and the applicant on relevant aspects of the service (including quality, availability, responsibilities). 
The applicant has a means to monitor externally provided services which affect flight critical systems and take appropriate actions if real-time performance could lead to the loss of control of the operation.
In addition:
o The evidence of the externally provided service performance is achieved through demonstrations.
o A competent third party validates the claimed level of integrity.</t>
  </si>
  <si>
    <t>Procedure(s) to ensure coordination between the crew members and robust and effective communication channels is (are) available and at a minimum cover:
o assignment of tasks to the crew
o establishment of step-by-step communications.
In addition, the Remote Crew receives Crew Resource Management (CRM) training.</t>
  </si>
  <si>
    <t>o Procedures are validated against standards considered adequate by the competent authority and/or in accordance with means of compliance acceptable to that authority
o Adequacy of the procedures is proven through:
    o Dedicated flight tests, or
    o Simulation, provided the simulation is proven valid for the intended purpose with positive results
In addition:
o Flight tests performed to validate the procedures cover the complete flight envelope or are proven to be conservative.
o The procedures, flight tests and simulations are validated by a competent third party</t>
  </si>
  <si>
    <t>The applicant has a policy defining how the remote crew can declare themselves fit to operate before conducting any operation.
In addition:
o Duty, flight duty and resting times for the remote crew are defined by the applicant and adequate for the operation.
o The operator defines requirements appropriate for the remote crew to operate the UAS.</t>
  </si>
  <si>
    <t>The applicant has a policy defining how the remote crew can declare themselves fit to operate before conducting any operation.
In addition:
o Duty, flight duty and resting times for the remote crew are defined by the applicant and adequate for the operation.
o The operator defines requirements appropriate for the remote crew to operate the UAS.
In addition:
o The remote crew is medically fit,
o A Fatigue Risk Management. System (FRMS) is in place to manage any escalation in duty/flight duty times.</t>
  </si>
  <si>
    <t>o The policy to define how the remote crew declares themselves fit to operate (before an operation) is documented.
o The remote crew declaration of fit to operate (before an operation) is based on policy defined by the applicant.
In addition:
o Remote crew duty, flight duty and the resting times policy is documented.
o Remote crew duty cycles are logged and cover at minimum:
    o when the remote crew member’s duty day commences,
    o when the remote crew members are free from duties,
    o resting times within the duty cycle.
o There is evidence that the remote crew is fit to operate the UAS.</t>
  </si>
  <si>
    <t>o The policy to define how the remote crew declares themselves fit to operate (before an operation) is documented.
o The remote crew declaration of fit to operate (before an operation) is based on policy defined by the applicant.
In addition:
o Remote crew duty, flight duty and the resting times policy is documented.
o Remote crew duty cycles are logged and cover at minimum:
    o when the remote crew member’s duty day commences,
    o when the remote crew members are free from duties,
    o resting times within the duty cycle.
o There is evidence that the remote crew is fit to operate the UAS.
In addition:
o Medical standards considered adequate by the competent authority and/or means of compliance acceptable to that authority1 are established and a competent third party verifies the remote crew is medically fit.
o A competent third party validates the duty/flight duty times.
o If a FRMS is used, it is validated and monitored by a competent third party.</t>
  </si>
  <si>
    <t>The automatic protection of the flight envelope has been developed to standards considered adequate by the competent authority and/or in accordance with a means of compliance acceptable to that authority.
In addition, evidence is validated by a competent third party</t>
  </si>
  <si>
    <t>o Procedures and checklists are validated against standards considered adequate by the competent authority and/or in accordance with a means of compliance acceptable to that authority.
o Adequacy of the procedures and checklists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t>
  </si>
  <si>
    <t>The applicant conducts a human factors evaluation of the UAS to determine if the HMI is appropriate for the mission. The HMI evaluation is based on inspection or Analyses.
In addition, the HMI evaluation is based on demonstrations or simulations</t>
  </si>
  <si>
    <t>The applicant conducts a human factors evaluation of the UAS to determine if the HMI is appropriate for the mission. The HMI evaluation is based on inspection or Analyses.
In addition, the HMI evaluation is based on demonstrations or simulations
In addition, a competent third party witnesses the HMI evaluation</t>
  </si>
  <si>
    <t>Contingency/emergency procedures require manual control by the remote pilot when the UAS is usually automatically controlled</t>
  </si>
  <si>
    <t>Untethered</t>
  </si>
  <si>
    <t>Tethered</t>
  </si>
  <si>
    <t>The density data used for the claim of risk reduction is an average density map for the date/time of the operation from a static sourcing (e.g. census data for night time ops). 
In addition, for localised operations (e.g. intra-city delivery or infrastructure inspection) the applicant submits the proposed route/area of operation to the applicable authority (e.g. city police, office of civil protection, infrastructure owner etc.) to verify the claim of reduced number of people at risk.
However the density data used for the claim of risk reduction is a near-real time density map from a dynamic sourcing (e.g. cellular user data) and applicable for the date/time of the operation.</t>
  </si>
  <si>
    <t>1. Procedures are validated against standards considered adequate by the competent authority and/or in accordance with a means of compliance acceptable to that authority
2. Adequacy of the procedures is proven through:
o Dedicated flight tests, or
o Simulation, provided the simulation is proven valid for the intended purpose with positive results.
o Flight tests performed to validate the procedures cover the complete flight envelope or are proven to be conservative.
o The procedures, flight tests and simulations are validated by a competent third party.</t>
  </si>
  <si>
    <t>All</t>
  </si>
  <si>
    <t>1. Effects of impact dynamics and post impact hazards are significantly reduced although it can be assumed that a fatality may still occur.
2. When applicable, in case of malfunctions, failures or any combinations thereof that may lead to a crash, the UAS contains all elements required for the activation of the mitigation.
3. When applicable, any failure or malfunction of the proposed mitigation itself (e.g. inadvertent activation) does not adversely affect the safety of the operation
In addition:
1. When applicable, the activation of the mitigation, is automated
2. The effects of impact dynamics and post impact hazards are reduced to a level where it can be reasonably assumed that a fatality will not occur.</t>
  </si>
  <si>
    <t>1. Procedures are validated against standards considered adequate by the competent authority and/or in accordance with means of compliance acceptable to that authority.
2. The adequacy of the procedures is proved through:
o Dedicated flight tests, or
o Simulation, provided that the representativeness of the simulation means is proven for the intended purpose with positive results.
In addition:
1. Flight tests performed to validate the procedures cover the complete flight envelope or are proven to be conservative.
2. The procedures, flight tests and simulations are validated by a competent third party.</t>
  </si>
  <si>
    <t>The ERP:
o is suitable for the situation;
o limits the escalating effects;
o defines criteria to identify an emergency situation;
o is practical to use;
o clearly delineates Remote Crew member(s) duties.
In addition, in case of loss of control of the operation, the ERP is shown to significantly reduce the number of people at risk although it can be assumed that a fatality may still occur</t>
  </si>
  <si>
    <t>1. The ERP is developed to standards considered adequate by the competent authority and/or in accordance with means of compliance acceptable to that authority
2. The ERP is validated through a representative tabletop exercise consistent with the ERP training syllabus.
n addition:
1. The ERP and the effectiveness of the plan with respect to limiting the number of people at risk are validated by a competent third party.
2. The applicant has coordinated and agreed the ERP with all third parties identified in the plan.
3. The representativeness of the tabletop exercise is validated by a competent third party.</t>
  </si>
  <si>
    <t>1. An ERP training syllabus is available.
2. A record of the ERP training completed by the relevant staff is established and kept up to date
In addition competencies of the relevant staff are verified by a competent third party</t>
  </si>
  <si>
    <t>If after completing this worksheet, you determine that your operation is a sail V or higher, please contact the CAA for additional guidance.</t>
  </si>
  <si>
    <t>Means of compliance, substantiation, and location of evidence</t>
  </si>
  <si>
    <t>Substantiation</t>
  </si>
  <si>
    <t>The SORA process is iterative. Changes in later steps of the process may result in reworking earlier steps to mitigate risks.</t>
  </si>
  <si>
    <t>Tactical Mitigation Performance Requirements</t>
  </si>
  <si>
    <t xml:space="preserve">Phase three may also include changes to the participants exposition or other documents and embedding of any now accepted risk mitigations into the operation. </t>
  </si>
  <si>
    <t>Function</t>
  </si>
  <si>
    <t>Qualitative Requirement</t>
  </si>
  <si>
    <t>Detect</t>
  </si>
  <si>
    <t>Decide</t>
  </si>
  <si>
    <t>Command</t>
  </si>
  <si>
    <t>Execute</t>
  </si>
  <si>
    <t>Feedback Loop</t>
  </si>
  <si>
    <t>Allowable loss of function and performance of the Tactical Mitigation System: &lt; 1 per 100 Flight Hours (1E-2 Loss/FH)</t>
  </si>
  <si>
    <t>No Assurance Required</t>
  </si>
  <si>
    <t>The operator is declaring that the Tactical Mitigation System and procedures will mitigate the risk of collisions with manned aircraft to an acceptable level.</t>
  </si>
  <si>
    <t>Allowable loss of function and performance of the Tactical Mitigation System: &lt; 1 per 1,000 Flight Hours (1E-3 Loss/FH)</t>
  </si>
  <si>
    <t>Allowable loss of function and performance of the Tactical Mitigation System: &lt; 1 per 100,000 Flight Hours (1E-5 Loss/FH)</t>
  </si>
  <si>
    <t>The operator provides evidence that the tactical mitigation system will mitigate the risk of collisions with manned aircraft to an acceptable level.</t>
  </si>
  <si>
    <t>The evidence that the tactical mitigation system will mitigate the risk of collisions with manned aircraft to an acceptable level is verified by a competent third party.</t>
  </si>
  <si>
    <t>TMPR Robustness</t>
  </si>
  <si>
    <t>TMPR Function</t>
  </si>
  <si>
    <t>ARC-a</t>
  </si>
  <si>
    <t>ARC-b</t>
  </si>
  <si>
    <t>ARC-c</t>
  </si>
  <si>
    <t>ARC-d</t>
  </si>
  <si>
    <t>No Requirement</t>
  </si>
  <si>
    <t>The operator must have a documented deconfliction scheme, in which the operator explains which tools or methods will be used for detection and what the criteria are that will be applied for the decision to avoid incoming traffic. In case the remote pilot relies on detection by someone else, the use of phraseology will have been described as well. 
Examples:
-The operator will initiate a rapid descent if traffic is crossing an alert boundary and operating at less than 1000ft.
-The observer monitoring traffic uses the phrase: "DESCEND!, DESCEND!, DESCEND!"</t>
  </si>
  <si>
    <t>All requirements of ARC 2 and in addition: 
1. The operator provides and assessment of the human/machine interface factors that may affect the remote pilot's ability to make a timely and appropriate decision.
2. The operator provides an assessment of the effectiveness of the tools and methods utilized for the timely detection and avoidance of traffic. In this context timely is defined as enabling the remote pilot to decide within 5 seconds after the indication of incoming traffic is provided. The operator provides an assessment of the failure rate or availability of any tool or service the operator intends to use.</t>
  </si>
  <si>
    <t>A system meeting RTCA SC-228 or EUROCAE WG-105 MOPS/MASPS (or similar) is installed in accordance with applicable requirements.</t>
  </si>
  <si>
    <t>The latency of the whole command (C2) link, i.e. the time between the moment that the remote pilot gives the command and the airplane executes the command must not exceed 5 seconds.</t>
  </si>
  <si>
    <t>The latency of the whole command (C2) link, i.e. the time between the moment that the remote pilot gives the command and the airplane executes the command must not exceed 3 seconds.</t>
  </si>
  <si>
    <t>UAS descending to an altitude not higher than the nearest trees, buildings or infrastructure or ≤ 60 feet AGL is considered sufficient. The aircraft should be able to descend from its operating altitude to the ‘safe altitude’ in less than a minute.</t>
  </si>
  <si>
    <t>Avoidance may rely on vertical and horizontal avoidance manoeuvring and is defined in standard procedures. Where horizontal manoeuvring is applied, the aircraft shall be demonstrated to have adequate performance, such as airspeed, acceleration rates, climb/descend rates and turn rates. The following are suggested minimum performance criteria:
-Airspeed: ≥ 50 knots
-Rate of climb/descend: ≥ 500 ft/min
-Turn rate: ≥ 3 degrees per second</t>
  </si>
  <si>
    <t>Where electronic means assist the remote pilot in detecting traffic, the information is provided with a latency and update rate for intruder data (e.g. position, speed, altitude, track) that support the decision criteria. For an assumed 3 NM threshold, a 5 second update rate and a latency of 10 seconds is considered adequate.</t>
  </si>
  <si>
    <t>The information is provided to the remote pilot with a latency and update rate that support the decision criteria. The applicant provides an assessment of the aggravated closure rates considering traffic that could reasonably be expected to operate in the area, traffic information update rate and latency, C2 Link latency, aircraft manoeuvrability and performance and sets the detection thresholds accordingly.
The following are suggested minimum criteria:
-Intruder and ownship vector data update rates: ≤ 3 seconds.</t>
  </si>
  <si>
    <t>The expectation is for the applicant's DAA plan to enable the operator to detect approximately 50% of all aircraft in the detection volume. This is the performance requirement in absence of failures and defaults. It is required that the applicant has awareness of most of the traffic operating in the area in which the operator intends to fly, by relying on one or more of the following: 
-Use of (web-based) real time aircraft tracking services
-Use low cost ADS-B In /UAT/FLARM/Pilot Aware aircraft trackers
-Use of UTM Dynamic Geofencing
- Monitoring aeronautical radio communications</t>
  </si>
  <si>
    <t>The expectation is for the applicant's DAA plan to enable the operator to detect and approximately 90% of all aircraft in the detection volume. To accomplish this, the applicant will have to rely on one or a combination of the following systems or services:
-Ground based DAA/RADAR
-FLARM
-Pilot Aware
-ADS-B In/UAT In Receiver
-ATC Separation Services
-UTM Surveillance Service
-UTM Early Conflict Detection and Resolution Service
-Active communication with ATC and other Airspace users
The operator provides an assessment of the effectiveness of the detection tools/methods chosen</t>
  </si>
  <si>
    <t>Enter supporting substantiation or references to reports that that contain the justification into the orange boxes.</t>
  </si>
  <si>
    <t>CAA reviews and agrees with (or rejects) CONOPs, ground and air risks, mitigations, and SAIL determination.</t>
  </si>
  <si>
    <t>CAA acceptance of this phase allows participants to proceed to Phase Two.</t>
  </si>
  <si>
    <t>·       indicating where evidence is found in another compliance document, such as the exposition or a procedure document</t>
  </si>
  <si>
    <t>·       identifying an industry standard that will be met to show compliance</t>
  </si>
  <si>
    <t>·       identifying third-party verification plans, and/or</t>
  </si>
  <si>
    <t>·       any other proposal by the participant.</t>
  </si>
  <si>
    <t>This submission must include any documents used to show compliance (e.g. an additional company report) and links to publicly available referenced data</t>
  </si>
  <si>
    <r>
      <t>Phase Three:</t>
    </r>
    <r>
      <rPr>
        <sz val="11"/>
        <color theme="1"/>
        <rFont val="Calibri"/>
        <family val="2"/>
      </rPr>
      <t xml:space="preserve"> Applicant develops the data proposed in Phase Two and submits the final safety portfolio for approval and issuing of the 102 certificate/amendment. </t>
    </r>
  </si>
  <si>
    <t>For less complex operations, Phase Three data may occasionally be submitted during Phase Two. Consult the CAA before doing this.</t>
  </si>
  <si>
    <r>
      <t>Phase Two:</t>
    </r>
    <r>
      <rPr>
        <sz val="11"/>
        <color theme="1"/>
        <rFont val="Calibri"/>
        <family val="2"/>
      </rPr>
      <t xml:space="preserve"> Applicant proposes means of compliance to the required mitigations and OSOs at the agreed robustness levels based on the SAIL outcome (SORA step 8) and adjacent airspace considerations, if applicable (SORA step 9). </t>
    </r>
    <r>
      <rPr>
        <sz val="8"/>
        <color theme="1"/>
        <rFont val="Times New Roman"/>
        <family val="1"/>
      </rPr>
      <t> </t>
    </r>
  </si>
  <si>
    <r>
      <rPr>
        <b/>
        <sz val="11"/>
        <color theme="1"/>
        <rFont val="Calibri"/>
        <family val="2"/>
      </rPr>
      <t xml:space="preserve">Note: </t>
    </r>
    <r>
      <rPr>
        <sz val="11"/>
        <color theme="1"/>
        <rFont val="Calibri"/>
        <family val="2"/>
      </rPr>
      <t>SORA Step Numbers are as defined in the SORA Main Body, and as shown on tab names below.</t>
    </r>
  </si>
  <si>
    <r>
      <rPr>
        <b/>
        <sz val="11"/>
        <color theme="1"/>
        <rFont val="Calibri"/>
        <family val="2"/>
        <scheme val="minor"/>
      </rPr>
      <t>Note:</t>
    </r>
    <r>
      <rPr>
        <sz val="11"/>
        <color theme="1"/>
        <rFont val="Calibri"/>
        <family val="2"/>
        <scheme val="minor"/>
      </rPr>
      <t xml:space="preserve"> Make sure to select the appropriate air risk class in three locations on this page.</t>
    </r>
  </si>
  <si>
    <t>Ground Mitigations</t>
  </si>
  <si>
    <t>The applicant evaluates the area of operations by means of on-site inspections/appraisals to justify lowering the density of people at risk (e.g. residential area during daytime when some people may not be present or an industrial area at night time for the same reason).
However the applicant makes use of authoritative density data (e.g. data from UTM data service provider) relevant for the proposed area and time of operation to substantiate a lower density of people at risk.
AND/OR
If the applicant claims a reduction, due to a sheltered operational environment, the applicant:
o Uses a drone below 25 kg and not flying above 174 knots
o Demonstrates that although the operation is conducted in a populated environment, it is reasonable to consider that most of the non-active participants will be located within a building.</t>
  </si>
  <si>
    <t>Once you have worked through this tool and think you have classified your operation, please submit your SORA safety portfolio in accordance with the below guidance.</t>
  </si>
  <si>
    <r>
      <t>Phase One:</t>
    </r>
    <r>
      <rPr>
        <sz val="11"/>
        <color theme="1"/>
        <rFont val="Calibri"/>
        <family val="2"/>
      </rPr>
      <t xml:space="preserve"> Applicant submits the first revision of the SORA safety portfolio and this workbook with SORA steps 1-7 completed (through determination of SAIL level).</t>
    </r>
  </si>
  <si>
    <t>General notes for generating SORA safety portfolio:</t>
  </si>
  <si>
    <t>This spreadsheet is a tool to help you develop your SORA safety portfolio for submission to the CAA You are not required to use this tool, but if you choose to, it must be used in its entirety, and as written. Your SORA safety portfolio is separate from this workbook, and is the regulatory deliverable to the CAA.</t>
  </si>
  <si>
    <t>Submit a copy of this workbook and your stand-alone SORA safety portfolio in three phases. Note that each phase will require a formal revision to your safety portfolio.</t>
  </si>
  <si>
    <t>This information is to be presented via a revision to the SORA safety portfolio and a revision to this workbook. Means of compliance can be shown in a number of ways, including by:</t>
  </si>
  <si>
    <t>Fix cell lock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</si>
</sst>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b/>
      <sz val="11"/>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b/>
      <sz val="11"/>
      <color theme="1"/>
      <name val="Arial"/>
      <family val="2"/>
    </font>
    <font>
      <b/>
      <sz val="10"/>
      <color rgb="FF000000"/>
      <name val="Calibri"/>
      <family val="2"/>
    </font>
    <font>
      <sz val="10"/>
      <color rgb="FF000000"/>
      <name val="Calibri"/>
      <family val="2"/>
    </font>
    <font>
      <i/>
      <sz val="10"/>
      <color rgb="FF000000"/>
      <name val="Calibri"/>
      <family val="2"/>
    </font>
    <font>
      <sz val="11"/>
      <color rgb="FF000000"/>
      <name val="Calibri"/>
      <family val="2"/>
    </font>
    <font>
      <b/>
      <sz val="10"/>
      <color rgb="FF000000"/>
      <name val="Arial"/>
      <family val="2"/>
    </font>
    <font>
      <sz val="10"/>
      <color rgb="FF000000"/>
      <name val="Arial"/>
      <family val="2"/>
    </font>
    <font>
      <b/>
      <sz val="11"/>
      <color rgb="FF000000"/>
      <name val="Calibri"/>
      <family val="2"/>
    </font>
    <font>
      <sz val="8"/>
      <color theme="1"/>
      <name val="Calibri"/>
      <family val="2"/>
      <scheme val="minor"/>
    </font>
    <font>
      <sz val="14"/>
      <color theme="1"/>
      <name val="Calibri"/>
      <family val="2"/>
      <scheme val="minor"/>
    </font>
    <font>
      <sz val="9"/>
      <color theme="1"/>
      <name val="Calibri"/>
      <family val="2"/>
      <scheme val="minor"/>
    </font>
    <font>
      <sz val="9"/>
      <color theme="1"/>
      <name val="Verdana"/>
      <family val="2"/>
    </font>
    <font>
      <sz val="10"/>
      <color theme="1"/>
      <name val="Arial"/>
      <family val="2"/>
    </font>
    <font>
      <b/>
      <sz val="10"/>
      <color theme="1"/>
      <name val="Arial"/>
      <family val="2"/>
    </font>
    <font>
      <b/>
      <sz val="16"/>
      <color theme="1"/>
      <name val="Calibri"/>
      <family val="2"/>
      <scheme val="minor"/>
    </font>
    <font>
      <sz val="9"/>
      <color theme="1"/>
      <name val="Arial"/>
      <family val="2"/>
    </font>
    <font>
      <b/>
      <sz val="12"/>
      <color theme="1"/>
      <name val="Calibri"/>
      <family val="2"/>
      <scheme val="minor"/>
    </font>
    <font>
      <sz val="11"/>
      <color rgb="FFFF0000"/>
      <name val="Calibri"/>
      <family val="2"/>
      <scheme val="minor"/>
    </font>
    <font>
      <b/>
      <sz val="9"/>
      <color indexed="81"/>
      <name val="Tahoma"/>
      <family val="2"/>
    </font>
    <font>
      <sz val="6"/>
      <color theme="1"/>
      <name val="Calibri"/>
      <family val="2"/>
      <scheme val="minor"/>
    </font>
    <font>
      <b/>
      <sz val="14"/>
      <color theme="1"/>
      <name val="Calibri"/>
      <family val="2"/>
      <scheme val="minor"/>
    </font>
    <font>
      <u/>
      <sz val="11"/>
      <color theme="10"/>
      <name val="Calibri"/>
      <family val="2"/>
      <scheme val="minor"/>
    </font>
    <font>
      <sz val="7"/>
      <color theme="1"/>
      <name val="Calibri"/>
      <family val="2"/>
      <scheme val="minor"/>
    </font>
    <font>
      <sz val="12"/>
      <color theme="1"/>
      <name val="Calibri"/>
      <family val="2"/>
      <scheme val="minor"/>
    </font>
    <font>
      <b/>
      <sz val="11"/>
      <color rgb="FF000000"/>
      <name val="Arial"/>
      <family val="2"/>
    </font>
    <font>
      <b/>
      <sz val="11"/>
      <color theme="1"/>
      <name val="Calibri"/>
      <family val="2"/>
    </font>
    <font>
      <sz val="11"/>
      <color theme="1"/>
      <name val="Times New Roman"/>
      <family val="1"/>
    </font>
    <font>
      <sz val="8"/>
      <color theme="1"/>
      <name val="Times New Roman"/>
      <family val="1"/>
    </font>
    <font>
      <sz val="11"/>
      <color theme="1"/>
      <name val="Symbol"/>
      <family val="1"/>
      <charset val="2"/>
    </font>
  </fonts>
  <fills count="2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D0CECE"/>
        <bgColor indexed="64"/>
      </patternFill>
    </fill>
    <fill>
      <patternFill patternType="solid">
        <fgColor rgb="FF808080"/>
        <bgColor indexed="64"/>
      </patternFill>
    </fill>
    <fill>
      <patternFill patternType="solid">
        <fgColor rgb="FFF2F2F2"/>
        <bgColor indexed="64"/>
      </patternFill>
    </fill>
    <fill>
      <patternFill patternType="solid">
        <fgColor rgb="FFD9D9D9"/>
        <bgColor indexed="64"/>
      </patternFill>
    </fill>
    <fill>
      <patternFill patternType="solid">
        <fgColor them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rgb="FFFF9900"/>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ck">
        <color indexed="64"/>
      </bottom>
      <diagonal/>
    </border>
    <border>
      <left style="medium">
        <color indexed="64"/>
      </left>
      <right style="thick">
        <color indexed="64"/>
      </right>
      <top style="thin">
        <color indexed="64"/>
      </top>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1" fillId="0" borderId="0" applyNumberFormat="0" applyFill="0" applyBorder="0" applyAlignment="0" applyProtection="0"/>
  </cellStyleXfs>
  <cellXfs count="575">
    <xf numFmtId="0" fontId="0" fillId="0" borderId="0" xfId="0"/>
    <xf numFmtId="0" fontId="0" fillId="0" borderId="0" xfId="0" applyAlignment="1">
      <alignment horizontal="right"/>
    </xf>
    <xf numFmtId="0" fontId="0" fillId="0" borderId="0" xfId="0" applyAlignment="1">
      <alignment horizontal="left" vertical="top" wrapText="1"/>
    </xf>
    <xf numFmtId="0" fontId="0" fillId="0" borderId="1" xfId="0" applyBorder="1" applyAlignment="1">
      <alignment horizontal="center"/>
    </xf>
    <xf numFmtId="0" fontId="0" fillId="0" borderId="1" xfId="0" applyBorder="1"/>
    <xf numFmtId="0" fontId="0" fillId="2" borderId="1" xfId="0" applyFill="1" applyBorder="1"/>
    <xf numFmtId="0" fontId="0" fillId="3" borderId="1" xfId="0" applyFill="1" applyBorder="1"/>
    <xf numFmtId="0" fontId="0" fillId="3" borderId="1" xfId="0" applyFill="1" applyBorder="1" applyAlignment="1">
      <alignment horizontal="center"/>
    </xf>
    <xf numFmtId="0" fontId="0" fillId="0" borderId="1" xfId="0" applyFill="1" applyBorder="1"/>
    <xf numFmtId="0" fontId="0" fillId="0" borderId="0" xfId="0" applyAlignment="1">
      <alignment wrapText="1"/>
    </xf>
    <xf numFmtId="0" fontId="0" fillId="0" borderId="0" xfId="0" applyFill="1"/>
    <xf numFmtId="0" fontId="6" fillId="0" borderId="0" xfId="0" applyFont="1"/>
    <xf numFmtId="0" fontId="0" fillId="0" borderId="0" xfId="0" applyAlignment="1">
      <alignment vertical="top" wrapText="1"/>
    </xf>
    <xf numFmtId="0" fontId="0" fillId="0" borderId="1" xfId="0" applyBorder="1" applyAlignment="1">
      <alignment horizontal="center" vertical="top"/>
    </xf>
    <xf numFmtId="0" fontId="6" fillId="0" borderId="1" xfId="0" applyFont="1" applyBorder="1" applyAlignment="1">
      <alignment horizontal="center"/>
    </xf>
    <xf numFmtId="0" fontId="0" fillId="0" borderId="1" xfId="0" applyFill="1" applyBorder="1" applyAlignment="1">
      <alignment horizontal="center"/>
    </xf>
    <xf numFmtId="0" fontId="9" fillId="0" borderId="0" xfId="0" applyFont="1"/>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1" fillId="7" borderId="6" xfId="0" applyFont="1" applyFill="1" applyBorder="1" applyAlignment="1">
      <alignment horizontal="center" vertical="center"/>
    </xf>
    <xf numFmtId="0" fontId="12" fillId="0" borderId="7" xfId="0" applyFont="1" applyBorder="1" applyAlignment="1">
      <alignment horizontal="left" vertical="center" wrapText="1"/>
    </xf>
    <xf numFmtId="0" fontId="12" fillId="7" borderId="6" xfId="0" applyFont="1" applyFill="1" applyBorder="1" applyAlignment="1">
      <alignment horizontal="left" vertical="center" wrapText="1"/>
    </xf>
    <xf numFmtId="0" fontId="12" fillId="0" borderId="7" xfId="0" applyFont="1" applyBorder="1" applyAlignment="1">
      <alignment horizontal="center" vertical="center"/>
    </xf>
    <xf numFmtId="0" fontId="12" fillId="7" borderId="8" xfId="0" applyFont="1" applyFill="1" applyBorder="1" applyAlignment="1">
      <alignment horizontal="left" vertical="center" wrapText="1"/>
    </xf>
    <xf numFmtId="0" fontId="12" fillId="0" borderId="9" xfId="0" applyFont="1" applyBorder="1" applyAlignment="1">
      <alignment horizontal="center" vertical="center"/>
    </xf>
    <xf numFmtId="0" fontId="11" fillId="0" borderId="0" xfId="0" applyFont="1" applyFill="1" applyBorder="1" applyAlignment="1">
      <alignment vertical="center"/>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7" fillId="0" borderId="3" xfId="0" applyFont="1" applyBorder="1" applyAlignment="1">
      <alignment vertical="top" wrapText="1"/>
    </xf>
    <xf numFmtId="0" fontId="6" fillId="0" borderId="0" xfId="0" applyFont="1" applyFill="1" applyBorder="1"/>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xf numFmtId="0" fontId="0" fillId="0" borderId="0" xfId="0" applyFill="1" applyBorder="1" applyAlignment="1">
      <alignment vertical="top"/>
    </xf>
    <xf numFmtId="0" fontId="7" fillId="0" borderId="0" xfId="0" applyFont="1" applyFill="1" applyBorder="1" applyAlignment="1">
      <alignment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3" xfId="0" applyBorder="1" applyAlignment="1"/>
    <xf numFmtId="0" fontId="6" fillId="4" borderId="3" xfId="0" applyFont="1" applyFill="1" applyBorder="1" applyAlignment="1"/>
    <xf numFmtId="0" fontId="0" fillId="3" borderId="2" xfId="0" applyFill="1" applyBorder="1" applyAlignment="1"/>
    <xf numFmtId="0" fontId="0" fillId="0" borderId="0" xfId="0" applyFill="1" applyBorder="1" applyAlignment="1">
      <alignment vertical="center"/>
    </xf>
    <xf numFmtId="0" fontId="7" fillId="0" borderId="0" xfId="0" applyFont="1" applyAlignment="1">
      <alignment horizontal="left" vertical="top" wrapText="1"/>
    </xf>
    <xf numFmtId="0" fontId="6" fillId="3" borderId="1" xfId="0" applyFont="1" applyFill="1" applyBorder="1" applyAlignment="1">
      <alignment horizontal="center"/>
    </xf>
    <xf numFmtId="0" fontId="21" fillId="0" borderId="0" xfId="0" applyFont="1" applyFill="1" applyBorder="1" applyAlignment="1">
      <alignment vertical="center" wrapText="1"/>
    </xf>
    <xf numFmtId="0" fontId="22" fillId="3" borderId="3" xfId="0" applyFont="1" applyFill="1" applyBorder="1" applyAlignment="1">
      <alignment horizontal="right" vertical="center" wrapText="1"/>
    </xf>
    <xf numFmtId="0" fontId="22" fillId="3" borderId="1" xfId="0" applyFont="1" applyFill="1" applyBorder="1" applyAlignment="1">
      <alignment horizontal="right" vertical="center" wrapText="1"/>
    </xf>
    <xf numFmtId="0" fontId="7" fillId="0" borderId="0" xfId="0" applyFont="1"/>
    <xf numFmtId="0" fontId="10" fillId="3" borderId="1" xfId="0" applyFont="1" applyFill="1" applyBorder="1" applyAlignment="1">
      <alignment vertical="center" wrapText="1"/>
    </xf>
    <xf numFmtId="0" fontId="10" fillId="3" borderId="1" xfId="0" applyFont="1" applyFill="1" applyBorder="1" applyAlignment="1">
      <alignment vertical="top" wrapText="1"/>
    </xf>
    <xf numFmtId="0" fontId="6" fillId="3" borderId="1" xfId="0" applyFont="1" applyFill="1" applyBorder="1" applyAlignment="1">
      <alignment horizontal="right"/>
    </xf>
    <xf numFmtId="0" fontId="0" fillId="0" borderId="0" xfId="0" applyFill="1" applyBorder="1" applyAlignment="1">
      <alignment horizontal="right"/>
    </xf>
    <xf numFmtId="0" fontId="6" fillId="11" borderId="1" xfId="0" applyFont="1" applyFill="1" applyBorder="1"/>
    <xf numFmtId="0" fontId="19" fillId="0" borderId="0" xfId="0" applyFont="1"/>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2" fontId="0" fillId="0" borderId="0" xfId="0" applyNumberFormat="1"/>
    <xf numFmtId="0" fontId="0" fillId="4" borderId="1" xfId="0" applyFill="1" applyBorder="1" applyAlignment="1">
      <alignment horizontal="center"/>
    </xf>
    <xf numFmtId="0" fontId="0" fillId="0" borderId="17" xfId="0" applyBorder="1"/>
    <xf numFmtId="0" fontId="0" fillId="0" borderId="18" xfId="0" applyBorder="1"/>
    <xf numFmtId="0" fontId="0" fillId="0" borderId="18" xfId="0" applyFill="1" applyBorder="1"/>
    <xf numFmtId="0" fontId="0" fillId="0" borderId="2" xfId="0" applyFill="1" applyBorder="1"/>
    <xf numFmtId="0" fontId="7" fillId="0" borderId="0" xfId="0" applyFont="1" applyAlignment="1">
      <alignment horizontal="right" vertical="top" wrapText="1"/>
    </xf>
    <xf numFmtId="0" fontId="6" fillId="4" borderId="1" xfId="0" applyFont="1" applyFill="1" applyBorder="1" applyAlignment="1">
      <alignment horizontal="right"/>
    </xf>
    <xf numFmtId="0" fontId="0" fillId="3" borderId="3" xfId="0" applyFill="1" applyBorder="1" applyAlignment="1">
      <alignment horizontal="left"/>
    </xf>
    <xf numFmtId="0" fontId="0" fillId="3" borderId="4" xfId="0" applyFill="1" applyBorder="1"/>
    <xf numFmtId="0" fontId="0" fillId="3" borderId="4" xfId="0" applyFill="1" applyBorder="1" applyAlignment="1">
      <alignment vertical="top"/>
    </xf>
    <xf numFmtId="0" fontId="0" fillId="0" borderId="3" xfId="0" applyBorder="1"/>
    <xf numFmtId="0" fontId="0" fillId="0" borderId="4" xfId="0" applyBorder="1"/>
    <xf numFmtId="0" fontId="0" fillId="0" borderId="4" xfId="0" applyFill="1" applyBorder="1"/>
    <xf numFmtId="0" fontId="0" fillId="0" borderId="3" xfId="0" applyFill="1" applyBorder="1"/>
    <xf numFmtId="0" fontId="10" fillId="0" borderId="0" xfId="0" applyFont="1" applyFill="1" applyBorder="1" applyAlignment="1">
      <alignment vertical="center" wrapText="1"/>
    </xf>
    <xf numFmtId="14" fontId="9" fillId="0" borderId="0" xfId="0" applyNumberFormat="1" applyFont="1" applyFill="1" applyBorder="1" applyAlignment="1">
      <alignment horizontal="left" vertical="center" wrapText="1"/>
    </xf>
    <xf numFmtId="0" fontId="9" fillId="3" borderId="1" xfId="0" applyFont="1" applyFill="1" applyBorder="1" applyAlignment="1">
      <alignment horizontal="right" vertical="center" wrapText="1"/>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29" fillId="0" borderId="0" xfId="0" applyFont="1" applyAlignment="1">
      <alignment horizontal="left" vertical="top" wrapText="1"/>
    </xf>
    <xf numFmtId="0" fontId="22" fillId="3" borderId="1" xfId="0" applyFont="1" applyFill="1" applyBorder="1" applyAlignment="1">
      <alignment horizontal="right" vertical="top" wrapText="1"/>
    </xf>
    <xf numFmtId="0" fontId="20" fillId="0" borderId="0" xfId="0" applyFont="1" applyAlignment="1">
      <alignment wrapText="1"/>
    </xf>
    <xf numFmtId="0" fontId="10" fillId="0" borderId="0" xfId="0" applyFont="1" applyFill="1" applyBorder="1" applyAlignment="1">
      <alignment vertical="top" wrapText="1"/>
    </xf>
    <xf numFmtId="14" fontId="25" fillId="0" borderId="0" xfId="0" applyNumberFormat="1" applyFont="1" applyFill="1" applyBorder="1" applyAlignment="1">
      <alignment horizontal="left" vertical="top" wrapText="1"/>
    </xf>
    <xf numFmtId="0" fontId="0" fillId="0" borderId="0" xfId="0" applyAlignment="1">
      <alignment horizontal="center" vertical="top"/>
    </xf>
    <xf numFmtId="0" fontId="0" fillId="3" borderId="1" xfId="0" applyFill="1" applyBorder="1" applyAlignment="1">
      <alignment horizontal="center" vertical="top"/>
    </xf>
    <xf numFmtId="0" fontId="0" fillId="0" borderId="0" xfId="0" applyProtection="1"/>
    <xf numFmtId="0" fontId="30" fillId="0" borderId="0" xfId="0" applyFont="1" applyFill="1" applyProtection="1"/>
    <xf numFmtId="0" fontId="0" fillId="0" borderId="0" xfId="0" applyFill="1" applyBorder="1" applyAlignment="1" applyProtection="1"/>
    <xf numFmtId="0" fontId="6" fillId="3" borderId="1" xfId="0" applyFont="1"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Protection="1"/>
    <xf numFmtId="0" fontId="26" fillId="0" borderId="0" xfId="0" applyFont="1" applyProtection="1"/>
    <xf numFmtId="0" fontId="6" fillId="3" borderId="1" xfId="0" applyFont="1" applyFill="1" applyBorder="1"/>
    <xf numFmtId="0" fontId="31" fillId="0" borderId="0" xfId="1"/>
    <xf numFmtId="0" fontId="31" fillId="0" borderId="0" xfId="1" applyAlignment="1">
      <alignment horizontal="left" vertical="top" wrapText="1"/>
    </xf>
    <xf numFmtId="1" fontId="9" fillId="3" borderId="1" xfId="0" applyNumberFormat="1" applyFont="1" applyFill="1" applyBorder="1" applyAlignment="1">
      <alignment horizontal="left" vertical="center" wrapText="1"/>
    </xf>
    <xf numFmtId="14" fontId="25" fillId="3" borderId="1" xfId="0" applyNumberFormat="1" applyFont="1" applyFill="1" applyBorder="1" applyAlignment="1">
      <alignment horizontal="left" vertical="top" wrapText="1"/>
    </xf>
    <xf numFmtId="0" fontId="22" fillId="3" borderId="1" xfId="0" applyFont="1" applyFill="1" applyBorder="1" applyAlignment="1">
      <alignment horizontal="justify" vertical="center" wrapText="1"/>
    </xf>
    <xf numFmtId="0" fontId="20" fillId="3" borderId="1" xfId="0" applyFont="1" applyFill="1" applyBorder="1" applyAlignment="1">
      <alignment horizontal="left" vertical="top" wrapText="1"/>
    </xf>
    <xf numFmtId="0" fontId="20" fillId="3" borderId="1" xfId="0" applyFont="1" applyFill="1" applyBorder="1" applyAlignment="1">
      <alignment wrapText="1"/>
    </xf>
    <xf numFmtId="0" fontId="18" fillId="0" borderId="0" xfId="0" applyFont="1" applyFill="1" applyBorder="1" applyAlignment="1" applyProtection="1">
      <alignment horizontal="left" vertical="top" wrapText="1"/>
      <protection locked="0"/>
    </xf>
    <xf numFmtId="0" fontId="0" fillId="0" borderId="0" xfId="0" applyBorder="1" applyProtection="1"/>
    <xf numFmtId="0" fontId="12" fillId="0" borderId="10" xfId="0" applyFont="1" applyFill="1" applyBorder="1" applyAlignment="1">
      <alignment horizontal="center" vertical="center"/>
    </xf>
    <xf numFmtId="0" fontId="29" fillId="0" borderId="0" xfId="0" applyFont="1" applyAlignment="1">
      <alignment horizontal="left" vertical="top" wrapText="1"/>
    </xf>
    <xf numFmtId="0" fontId="15" fillId="9" borderId="1" xfId="0" applyFont="1" applyFill="1" applyBorder="1" applyAlignment="1">
      <alignment horizontal="center" vertical="center"/>
    </xf>
    <xf numFmtId="0" fontId="33" fillId="0" borderId="0" xfId="0" applyFont="1"/>
    <xf numFmtId="0" fontId="12" fillId="7" borderId="10" xfId="0" applyFont="1" applyFill="1" applyBorder="1" applyAlignment="1">
      <alignment vertical="center" wrapText="1"/>
    </xf>
    <xf numFmtId="0" fontId="12" fillId="8" borderId="11" xfId="0" applyFont="1" applyFill="1" applyBorder="1" applyAlignment="1">
      <alignment vertical="center"/>
    </xf>
    <xf numFmtId="0" fontId="0" fillId="0" borderId="0" xfId="0" applyAlignment="1">
      <alignment horizontal="center"/>
    </xf>
    <xf numFmtId="0" fontId="25" fillId="3" borderId="1" xfId="0" quotePrefix="1" applyNumberFormat="1" applyFont="1" applyFill="1" applyBorder="1" applyAlignment="1">
      <alignment horizontal="left" vertical="top" wrapText="1"/>
    </xf>
    <xf numFmtId="0" fontId="20" fillId="3" borderId="1" xfId="0" quotePrefix="1" applyFont="1" applyFill="1" applyBorder="1" applyAlignment="1">
      <alignment wrapText="1"/>
    </xf>
    <xf numFmtId="0" fontId="0" fillId="0" borderId="0" xfId="0" applyAlignment="1">
      <alignment vertical="top"/>
    </xf>
    <xf numFmtId="0" fontId="0" fillId="0" borderId="0" xfId="0" applyAlignment="1">
      <alignment horizontal="left" vertical="center"/>
    </xf>
    <xf numFmtId="0" fontId="0" fillId="13" borderId="0" xfId="0" applyFill="1"/>
    <xf numFmtId="0" fontId="0" fillId="17" borderId="0" xfId="0" applyFill="1"/>
    <xf numFmtId="0" fontId="27" fillId="0" borderId="0" xfId="0" applyFont="1" applyFill="1" applyBorder="1" applyAlignment="1">
      <alignment vertical="top" wrapText="1"/>
    </xf>
    <xf numFmtId="0" fontId="0" fillId="0" borderId="0" xfId="0" applyAlignment="1">
      <alignment horizontal="center" vertical="center"/>
    </xf>
    <xf numFmtId="0" fontId="7" fillId="3" borderId="2" xfId="0" applyFont="1" applyFill="1" applyBorder="1" applyAlignment="1" applyProtection="1">
      <alignment horizontal="center" vertical="center"/>
    </xf>
    <xf numFmtId="0" fontId="6" fillId="0" borderId="0" xfId="0" applyFont="1" applyAlignment="1" applyProtection="1">
      <alignment horizontal="center"/>
    </xf>
    <xf numFmtId="0" fontId="30" fillId="0" borderId="0" xfId="0" applyFont="1" applyAlignment="1" applyProtection="1">
      <alignment horizontal="center"/>
    </xf>
    <xf numFmtId="0" fontId="0" fillId="0" borderId="0" xfId="0" applyAlignment="1" applyProtection="1">
      <alignment horizontal="center" vertical="center"/>
    </xf>
    <xf numFmtId="0" fontId="6" fillId="3" borderId="1" xfId="0" applyFont="1" applyFill="1" applyBorder="1" applyAlignment="1">
      <alignment vertical="top"/>
    </xf>
    <xf numFmtId="0" fontId="6" fillId="3" borderId="1" xfId="0" applyFont="1" applyFill="1" applyBorder="1" applyAlignment="1">
      <alignment vertical="top"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16" fillId="18" borderId="2" xfId="0" applyFont="1" applyFill="1" applyBorder="1" applyAlignment="1">
      <alignment horizontal="center" vertical="center"/>
    </xf>
    <xf numFmtId="0" fontId="16" fillId="18" borderId="1" xfId="0" applyFont="1" applyFill="1" applyBorder="1" applyAlignment="1">
      <alignment horizontal="center" vertical="center"/>
    </xf>
    <xf numFmtId="0" fontId="26" fillId="4" borderId="1" xfId="0" applyFont="1" applyFill="1" applyBorder="1" applyAlignment="1" applyProtection="1">
      <alignment horizontal="center" vertical="top"/>
    </xf>
    <xf numFmtId="0" fontId="0" fillId="0" borderId="0" xfId="0" applyFill="1" applyAlignment="1">
      <alignment vertical="top"/>
    </xf>
    <xf numFmtId="0" fontId="15" fillId="3" borderId="1" xfId="0" applyFont="1" applyFill="1" applyBorder="1" applyAlignment="1">
      <alignment horizontal="left" vertical="center"/>
    </xf>
    <xf numFmtId="0" fontId="16"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26"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Fill="1" applyProtection="1"/>
    <xf numFmtId="0" fontId="0" fillId="3" borderId="1" xfId="0" applyFill="1" applyBorder="1" applyAlignment="1">
      <alignment horizontal="center"/>
    </xf>
    <xf numFmtId="1" fontId="0" fillId="0" borderId="0" xfId="0" applyNumberFormat="1" applyAlignment="1">
      <alignment wrapText="1"/>
    </xf>
    <xf numFmtId="1" fontId="0" fillId="0" borderId="0" xfId="0" applyNumberFormat="1"/>
    <xf numFmtId="1" fontId="0" fillId="0" borderId="1" xfId="0" applyNumberFormat="1" applyBorder="1" applyAlignment="1">
      <alignment horizontal="center" vertical="top"/>
    </xf>
    <xf numFmtId="0" fontId="0" fillId="2" borderId="1" xfId="0" applyFill="1" applyBorder="1" applyAlignment="1" applyProtection="1">
      <alignment horizontal="center"/>
    </xf>
    <xf numFmtId="0" fontId="0" fillId="6" borderId="1" xfId="0" applyFill="1" applyBorder="1" applyAlignment="1">
      <alignment horizontal="center"/>
    </xf>
    <xf numFmtId="0" fontId="0" fillId="15" borderId="1" xfId="0" applyFill="1" applyBorder="1" applyAlignment="1">
      <alignment horizontal="center"/>
    </xf>
    <xf numFmtId="0" fontId="7" fillId="15" borderId="3" xfId="0" applyFont="1" applyFill="1" applyBorder="1" applyAlignment="1" applyProtection="1"/>
    <xf numFmtId="0" fontId="0" fillId="15" borderId="4" xfId="0" applyFill="1" applyBorder="1" applyAlignment="1" applyProtection="1"/>
    <xf numFmtId="0" fontId="0" fillId="15" borderId="5" xfId="0" applyFill="1" applyBorder="1" applyAlignment="1" applyProtection="1"/>
    <xf numFmtId="0" fontId="7" fillId="15" borderId="17" xfId="0" applyFont="1" applyFill="1" applyBorder="1" applyAlignment="1" applyProtection="1"/>
    <xf numFmtId="0" fontId="0" fillId="15" borderId="18" xfId="0" applyFill="1" applyBorder="1" applyAlignment="1" applyProtection="1"/>
    <xf numFmtId="0" fontId="0" fillId="15" borderId="19" xfId="0" applyFill="1" applyBorder="1" applyAlignment="1" applyProtection="1"/>
    <xf numFmtId="0" fontId="7" fillId="6" borderId="3" xfId="0" applyFont="1" applyFill="1" applyBorder="1" applyAlignment="1" applyProtection="1"/>
    <xf numFmtId="0" fontId="0" fillId="6" borderId="4" xfId="0" applyFill="1" applyBorder="1" applyAlignment="1" applyProtection="1"/>
    <xf numFmtId="0" fontId="0" fillId="6" borderId="5" xfId="0" applyFill="1" applyBorder="1" applyAlignment="1" applyProtection="1"/>
    <xf numFmtId="0" fontId="7" fillId="2" borderId="3" xfId="0" applyFont="1" applyFill="1" applyBorder="1" applyAlignment="1" applyProtection="1"/>
    <xf numFmtId="0" fontId="0" fillId="2" borderId="4" xfId="0" applyFill="1" applyBorder="1" applyAlignment="1" applyProtection="1"/>
    <xf numFmtId="0" fontId="0" fillId="2" borderId="5" xfId="0" applyFill="1" applyBorder="1" applyAlignment="1" applyProtection="1"/>
    <xf numFmtId="0" fontId="0" fillId="2" borderId="1" xfId="0" applyFill="1" applyBorder="1" applyAlignment="1">
      <alignment horizontal="center"/>
    </xf>
    <xf numFmtId="0" fontId="7" fillId="2" borderId="17" xfId="0" applyFont="1" applyFill="1" applyBorder="1" applyAlignment="1" applyProtection="1"/>
    <xf numFmtId="0" fontId="0" fillId="2" borderId="18" xfId="0" applyFill="1" applyBorder="1" applyAlignment="1" applyProtection="1"/>
    <xf numFmtId="0" fontId="0" fillId="2" borderId="19" xfId="0" applyFill="1" applyBorder="1" applyAlignment="1" applyProtection="1"/>
    <xf numFmtId="0" fontId="7" fillId="12" borderId="3" xfId="0" applyFont="1" applyFill="1" applyBorder="1" applyAlignment="1" applyProtection="1"/>
    <xf numFmtId="0" fontId="0" fillId="12" borderId="4" xfId="0" applyFill="1" applyBorder="1" applyAlignment="1" applyProtection="1"/>
    <xf numFmtId="0" fontId="0" fillId="12" borderId="5" xfId="0" applyFill="1" applyBorder="1" applyAlignment="1" applyProtection="1"/>
    <xf numFmtId="0" fontId="0" fillId="12" borderId="1" xfId="0" applyFill="1" applyBorder="1" applyAlignment="1">
      <alignment horizontal="center"/>
    </xf>
    <xf numFmtId="0" fontId="0" fillId="3" borderId="1" xfId="0" applyFill="1" applyBorder="1" applyAlignment="1">
      <alignment horizontal="center"/>
    </xf>
    <xf numFmtId="0" fontId="29" fillId="0" borderId="0" xfId="0" applyFont="1" applyAlignment="1">
      <alignment horizontal="left" vertical="top" wrapText="1"/>
    </xf>
    <xf numFmtId="0" fontId="7" fillId="3" borderId="1" xfId="0" applyFont="1" applyFill="1" applyBorder="1" applyAlignment="1" applyProtection="1">
      <alignment horizontal="center" vertical="center" wrapText="1"/>
    </xf>
    <xf numFmtId="0" fontId="6" fillId="3" borderId="3" xfId="0" applyFont="1" applyFill="1" applyBorder="1" applyAlignment="1">
      <alignment horizontal="right"/>
    </xf>
    <xf numFmtId="0" fontId="0" fillId="16" borderId="1"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29" fillId="0" borderId="0" xfId="0" applyFont="1" applyAlignment="1">
      <alignment horizontal="left" vertical="top" wrapText="1"/>
    </xf>
    <xf numFmtId="0" fontId="20" fillId="3" borderId="1" xfId="0" applyFont="1" applyFill="1" applyBorder="1" applyAlignment="1">
      <alignment horizontal="left" wrapText="1"/>
    </xf>
    <xf numFmtId="0" fontId="0" fillId="4" borderId="1" xfId="0" applyFill="1" applyBorder="1" applyAlignment="1" applyProtection="1">
      <alignment horizontal="center"/>
    </xf>
    <xf numFmtId="0" fontId="33" fillId="4" borderId="0" xfId="0" applyFont="1" applyFill="1"/>
    <xf numFmtId="0" fontId="0" fillId="4" borderId="0" xfId="0" applyFill="1"/>
    <xf numFmtId="0" fontId="26" fillId="4" borderId="1" xfId="0" applyNumberFormat="1" applyFont="1" applyFill="1" applyBorder="1" applyAlignment="1" applyProtection="1">
      <alignment horizontal="center"/>
    </xf>
    <xf numFmtId="0" fontId="24" fillId="0" borderId="0" xfId="0" applyFont="1" applyAlignment="1"/>
    <xf numFmtId="15" fontId="22" fillId="3" borderId="1" xfId="0" applyNumberFormat="1" applyFont="1" applyFill="1" applyBorder="1" applyAlignment="1">
      <alignment horizontal="justify" vertical="center" wrapText="1"/>
    </xf>
    <xf numFmtId="0" fontId="0" fillId="0" borderId="0" xfId="0" applyAlignment="1">
      <alignment horizontal="left"/>
    </xf>
    <xf numFmtId="0" fontId="30" fillId="0" borderId="0" xfId="0" applyFont="1"/>
    <xf numFmtId="0" fontId="0" fillId="0" borderId="0" xfId="0" applyAlignment="1">
      <alignment vertical="center"/>
    </xf>
    <xf numFmtId="0" fontId="30" fillId="0" borderId="0" xfId="0" applyFont="1" applyAlignment="1" applyProtection="1">
      <alignment horizontal="left" vertical="center"/>
    </xf>
    <xf numFmtId="0" fontId="6" fillId="0" borderId="0" xfId="0" applyFont="1" applyAlignment="1">
      <alignment horizontal="left" vertical="center"/>
    </xf>
    <xf numFmtId="0" fontId="27" fillId="0" borderId="0" xfId="0" applyFont="1" applyFill="1" applyBorder="1" applyAlignment="1">
      <alignment horizontal="center" vertical="top" wrapText="1"/>
    </xf>
    <xf numFmtId="0" fontId="35" fillId="19" borderId="24" xfId="0" applyFont="1" applyFill="1" applyBorder="1" applyAlignment="1">
      <alignment horizontal="center" vertical="center" wrapText="1"/>
    </xf>
    <xf numFmtId="0" fontId="35" fillId="19" borderId="23" xfId="0" applyFont="1" applyFill="1" applyBorder="1" applyAlignment="1">
      <alignment horizontal="center" vertical="center" wrapText="1"/>
    </xf>
    <xf numFmtId="0" fontId="0" fillId="20" borderId="2" xfId="0" applyFill="1" applyBorder="1" applyAlignment="1">
      <alignment horizontal="left" vertical="center" wrapText="1"/>
    </xf>
    <xf numFmtId="0" fontId="0" fillId="21" borderId="1" xfId="0" applyFill="1" applyBorder="1" applyAlignment="1">
      <alignment horizontal="left" vertical="center" wrapText="1"/>
    </xf>
    <xf numFmtId="0" fontId="0" fillId="22" borderId="1" xfId="0" applyFill="1" applyBorder="1" applyAlignment="1">
      <alignment horizontal="left" vertical="center" wrapText="1"/>
    </xf>
    <xf numFmtId="0" fontId="35" fillId="23" borderId="33" xfId="0" applyFont="1" applyFill="1" applyBorder="1" applyAlignment="1">
      <alignment horizontal="left" vertical="center" wrapText="1"/>
    </xf>
    <xf numFmtId="0" fontId="0" fillId="23" borderId="29" xfId="0" applyFill="1" applyBorder="1" applyAlignment="1">
      <alignment horizontal="center" vertical="center" wrapText="1"/>
    </xf>
    <xf numFmtId="0" fontId="0" fillId="23" borderId="0" xfId="0" applyFill="1" applyAlignment="1">
      <alignment horizontal="left" vertical="center" wrapText="1"/>
    </xf>
    <xf numFmtId="0" fontId="0" fillId="23" borderId="29" xfId="0" applyFill="1" applyBorder="1" applyAlignment="1">
      <alignment horizontal="left" vertical="center" wrapText="1"/>
    </xf>
    <xf numFmtId="0" fontId="35" fillId="23" borderId="29" xfId="0" applyFont="1" applyFill="1" applyBorder="1" applyAlignment="1">
      <alignment horizontal="center" vertical="center" wrapText="1"/>
    </xf>
    <xf numFmtId="0" fontId="0" fillId="20" borderId="30" xfId="0" applyFill="1" applyBorder="1" applyAlignment="1">
      <alignment horizontal="left" vertical="center" wrapText="1"/>
    </xf>
    <xf numFmtId="0" fontId="0" fillId="21" borderId="37" xfId="0" applyFill="1" applyBorder="1" applyAlignment="1">
      <alignment horizontal="left" vertical="center" wrapText="1"/>
    </xf>
    <xf numFmtId="0" fontId="0" fillId="22" borderId="37" xfId="0" applyFill="1" applyBorder="1" applyAlignment="1">
      <alignment horizontal="left" vertical="center" wrapText="1"/>
    </xf>
    <xf numFmtId="0" fontId="35"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25" borderId="40" xfId="0" applyFill="1" applyBorder="1" applyAlignment="1">
      <alignment horizontal="left" vertical="center" wrapText="1"/>
    </xf>
    <xf numFmtId="0" fontId="0" fillId="25" borderId="5" xfId="0" applyFill="1" applyBorder="1" applyAlignment="1">
      <alignment horizontal="left" vertical="center" wrapText="1"/>
    </xf>
    <xf numFmtId="0" fontId="35" fillId="0" borderId="0" xfId="0" applyFont="1" applyAlignment="1">
      <alignment horizontal="left" vertical="center" wrapText="1"/>
    </xf>
    <xf numFmtId="0" fontId="0" fillId="20" borderId="30" xfId="0" applyFill="1" applyBorder="1" applyAlignment="1">
      <alignment horizontal="center" vertical="center" wrapText="1"/>
    </xf>
    <xf numFmtId="0" fontId="0" fillId="21" borderId="37" xfId="0" applyFill="1" applyBorder="1" applyAlignment="1">
      <alignment horizontal="center" vertical="center" wrapText="1"/>
    </xf>
    <xf numFmtId="0" fontId="0" fillId="22" borderId="37" xfId="0" applyFill="1" applyBorder="1" applyAlignment="1">
      <alignment horizontal="center" vertical="center" wrapText="1"/>
    </xf>
    <xf numFmtId="0" fontId="0" fillId="20" borderId="37" xfId="0" applyFill="1" applyBorder="1" applyAlignment="1">
      <alignment horizontal="left" vertical="center" wrapText="1"/>
    </xf>
    <xf numFmtId="0" fontId="0" fillId="20" borderId="37" xfId="0" applyFill="1" applyBorder="1" applyAlignment="1">
      <alignment horizontal="center" vertical="center" wrapText="1"/>
    </xf>
    <xf numFmtId="0" fontId="0" fillId="20" borderId="1" xfId="0" applyFill="1" applyBorder="1" applyAlignment="1">
      <alignment horizontal="left" vertical="center" wrapText="1"/>
    </xf>
    <xf numFmtId="0" fontId="35" fillId="23" borderId="43" xfId="0" applyFont="1" applyFill="1" applyBorder="1" applyAlignment="1">
      <alignment horizontal="center" vertical="center" wrapText="1"/>
    </xf>
    <xf numFmtId="0" fontId="35" fillId="23" borderId="44" xfId="0" applyFont="1" applyFill="1" applyBorder="1" applyAlignment="1">
      <alignment horizontal="left" vertical="center" wrapText="1"/>
    </xf>
    <xf numFmtId="0" fontId="0" fillId="23" borderId="43" xfId="0" applyFill="1" applyBorder="1" applyAlignment="1">
      <alignment horizontal="center" vertical="center" wrapText="1"/>
    </xf>
    <xf numFmtId="0" fontId="0" fillId="23" borderId="45" xfId="0" applyFill="1" applyBorder="1" applyAlignment="1">
      <alignment horizontal="left" vertical="center" wrapText="1"/>
    </xf>
    <xf numFmtId="0" fontId="0" fillId="23" borderId="43" xfId="0" applyFill="1" applyBorder="1" applyAlignment="1">
      <alignment horizontal="left" vertical="center" wrapText="1"/>
    </xf>
    <xf numFmtId="0" fontId="0" fillId="20" borderId="3" xfId="0" applyFill="1" applyBorder="1" applyAlignment="1">
      <alignment horizontal="left" vertical="center" wrapText="1"/>
    </xf>
    <xf numFmtId="0" fontId="0" fillId="20" borderId="17" xfId="0" applyFill="1" applyBorder="1" applyAlignment="1">
      <alignment horizontal="left" vertical="center" wrapText="1"/>
    </xf>
    <xf numFmtId="0" fontId="0" fillId="21" borderId="3" xfId="0" applyFill="1" applyBorder="1" applyAlignment="1">
      <alignment horizontal="left" vertical="center" wrapText="1"/>
    </xf>
    <xf numFmtId="0" fontId="0" fillId="22" borderId="3" xfId="0" applyFill="1" applyBorder="1" applyAlignment="1">
      <alignment horizontal="left" vertical="center" wrapText="1"/>
    </xf>
    <xf numFmtId="0" fontId="0" fillId="23" borderId="0" xfId="0" applyFill="1" applyBorder="1" applyAlignment="1">
      <alignment horizontal="left" vertical="center" wrapText="1"/>
    </xf>
    <xf numFmtId="0" fontId="0" fillId="20" borderId="36" xfId="0" applyFill="1" applyBorder="1" applyAlignment="1">
      <alignment horizontal="left" vertical="center" wrapText="1"/>
    </xf>
    <xf numFmtId="0" fontId="0" fillId="21" borderId="36" xfId="0" applyFill="1" applyBorder="1" applyAlignment="1">
      <alignment horizontal="left" vertical="center" wrapText="1"/>
    </xf>
    <xf numFmtId="0" fontId="0" fillId="22" borderId="36" xfId="0" applyFill="1" applyBorder="1" applyAlignment="1">
      <alignment horizontal="left" vertical="center" wrapText="1"/>
    </xf>
    <xf numFmtId="0" fontId="0" fillId="23" borderId="36" xfId="0" applyFill="1" applyBorder="1" applyAlignment="1">
      <alignment horizontal="left" vertical="center" wrapText="1"/>
    </xf>
    <xf numFmtId="0" fontId="0" fillId="23" borderId="50" xfId="0" applyFill="1" applyBorder="1" applyAlignment="1">
      <alignment horizontal="left" vertical="center" wrapText="1"/>
    </xf>
    <xf numFmtId="0" fontId="35" fillId="19" borderId="51" xfId="0" applyFont="1" applyFill="1" applyBorder="1" applyAlignment="1">
      <alignment horizontal="center" vertical="center" wrapText="1"/>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0" fillId="23" borderId="49" xfId="0" applyFill="1" applyBorder="1" applyAlignment="1">
      <alignment horizontal="center" vertical="center" wrapText="1"/>
    </xf>
    <xf numFmtId="0" fontId="0" fillId="24" borderId="48" xfId="0" applyFill="1" applyBorder="1" applyAlignment="1">
      <alignment horizontal="center" vertical="center" wrapText="1"/>
    </xf>
    <xf numFmtId="0" fontId="0" fillId="2" borderId="48" xfId="0" applyFill="1" applyBorder="1" applyAlignment="1">
      <alignment horizontal="center" vertical="center" wrapText="1"/>
    </xf>
    <xf numFmtId="0" fontId="0" fillId="24" borderId="53" xfId="0" applyFill="1" applyBorder="1" applyAlignment="1">
      <alignment horizontal="center" vertical="center" wrapText="1"/>
    </xf>
    <xf numFmtId="0" fontId="0" fillId="15" borderId="48" xfId="0" applyFill="1" applyBorder="1" applyAlignment="1">
      <alignment horizontal="center" vertical="center" wrapText="1"/>
    </xf>
    <xf numFmtId="0" fontId="0" fillId="0" borderId="49" xfId="0" applyBorder="1" applyAlignment="1">
      <alignment horizontal="center" vertical="center" wrapText="1"/>
    </xf>
    <xf numFmtId="0" fontId="35" fillId="19" borderId="54" xfId="0" applyFont="1" applyFill="1" applyBorder="1" applyAlignment="1">
      <alignment horizontal="center" vertical="center" wrapText="1"/>
    </xf>
    <xf numFmtId="0" fontId="0" fillId="15" borderId="53" xfId="0" applyFill="1" applyBorder="1" applyAlignment="1">
      <alignment horizontal="center" vertical="center" wrapText="1"/>
    </xf>
    <xf numFmtId="0" fontId="0" fillId="23" borderId="56" xfId="0" applyFill="1" applyBorder="1" applyAlignment="1">
      <alignment horizontal="center" vertical="center" wrapText="1"/>
    </xf>
    <xf numFmtId="0" fontId="0" fillId="24" borderId="52" xfId="0" applyFill="1" applyBorder="1" applyAlignment="1">
      <alignment horizontal="center" vertical="center" wrapText="1"/>
    </xf>
    <xf numFmtId="0" fontId="0" fillId="0" borderId="49" xfId="0" applyBorder="1" applyAlignment="1">
      <alignment vertical="center"/>
    </xf>
    <xf numFmtId="0" fontId="0" fillId="0" borderId="29" xfId="0" applyBorder="1" applyAlignment="1">
      <alignment horizontal="left" vertical="center" wrapText="1"/>
    </xf>
    <xf numFmtId="0" fontId="0" fillId="0" borderId="29" xfId="0" applyBorder="1" applyAlignment="1">
      <alignment vertical="center"/>
    </xf>
    <xf numFmtId="0" fontId="0" fillId="24" borderId="55" xfId="0" applyFill="1" applyBorder="1" applyAlignment="1">
      <alignment horizontal="center" vertical="center" wrapText="1"/>
    </xf>
    <xf numFmtId="0" fontId="0" fillId="0" borderId="0" xfId="0" applyAlignment="1">
      <alignment vertical="center" wrapText="1"/>
    </xf>
    <xf numFmtId="0" fontId="29" fillId="0" borderId="0" xfId="0" applyFont="1" applyAlignment="1">
      <alignment horizontal="left" vertical="top" wrapText="1"/>
    </xf>
    <xf numFmtId="0" fontId="32" fillId="0" borderId="0" xfId="0" applyFont="1" applyFill="1" applyBorder="1" applyAlignment="1">
      <alignment horizontal="left" vertical="top" wrapText="1"/>
    </xf>
    <xf numFmtId="0" fontId="6" fillId="3" borderId="3" xfId="0" applyFont="1" applyFill="1" applyBorder="1" applyAlignment="1">
      <alignment vertical="top" wrapText="1"/>
    </xf>
    <xf numFmtId="0" fontId="32" fillId="6" borderId="1" xfId="0" applyFont="1" applyFill="1" applyBorder="1" applyAlignment="1">
      <alignment horizontal="left" vertical="top" wrapText="1"/>
    </xf>
    <xf numFmtId="0" fontId="0" fillId="0" borderId="0" xfId="0" applyAlignment="1">
      <alignment horizontal="center" vertical="top" wrapText="1"/>
    </xf>
    <xf numFmtId="0" fontId="26" fillId="0" borderId="0" xfId="0" applyFont="1" applyAlignment="1" applyProtection="1">
      <alignment horizontal="left" vertical="center" wrapText="1"/>
    </xf>
    <xf numFmtId="0" fontId="0" fillId="18" borderId="2" xfId="0" applyFill="1" applyBorder="1" applyAlignment="1">
      <alignment horizontal="left" vertical="center" wrapText="1"/>
    </xf>
    <xf numFmtId="0" fontId="0" fillId="0" borderId="1" xfId="0" applyBorder="1" applyAlignment="1">
      <alignment horizontal="center" vertical="center"/>
    </xf>
    <xf numFmtId="0" fontId="14" fillId="9" borderId="2" xfId="0" applyFont="1" applyFill="1" applyBorder="1" applyAlignment="1">
      <alignment horizontal="left" vertical="center" wrapText="1"/>
    </xf>
    <xf numFmtId="0" fontId="0" fillId="18" borderId="2" xfId="0" applyFill="1" applyBorder="1" applyAlignment="1">
      <alignment horizontal="center" vertical="center"/>
    </xf>
    <xf numFmtId="0" fontId="14" fillId="9" borderId="1" xfId="0" applyFont="1" applyFill="1" applyBorder="1" applyAlignment="1">
      <alignment horizontal="left" vertical="center" wrapText="1"/>
    </xf>
    <xf numFmtId="0" fontId="0" fillId="18" borderId="1" xfId="0" applyFill="1" applyBorder="1" applyAlignment="1">
      <alignment horizontal="center" vertical="center"/>
    </xf>
    <xf numFmtId="0" fontId="0" fillId="5" borderId="1" xfId="0" applyFill="1" applyBorder="1" applyAlignment="1">
      <alignment vertical="center" wrapText="1"/>
    </xf>
    <xf numFmtId="0" fontId="7" fillId="3" borderId="1" xfId="0" applyFont="1" applyFill="1" applyBorder="1" applyAlignment="1">
      <alignment horizontal="left" vertical="center" wrapText="1"/>
    </xf>
    <xf numFmtId="0" fontId="26" fillId="0" borderId="0" xfId="0" applyNumberFormat="1" applyFont="1" applyFill="1" applyBorder="1" applyAlignment="1" applyProtection="1">
      <alignment horizontal="center" wrapText="1"/>
    </xf>
    <xf numFmtId="0" fontId="6" fillId="11" borderId="3" xfId="0" applyFont="1" applyFill="1" applyBorder="1" applyAlignment="1">
      <alignment horizontal="center"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0" fillId="6" borderId="2" xfId="0" applyFill="1" applyBorder="1" applyAlignment="1">
      <alignment horizontal="center" vertical="center" wrapText="1"/>
    </xf>
    <xf numFmtId="0" fontId="0" fillId="6" borderId="12" xfId="0" applyFill="1" applyBorder="1" applyAlignment="1">
      <alignment horizontal="center" vertical="center" wrapText="1"/>
    </xf>
    <xf numFmtId="0" fontId="7" fillId="3" borderId="3" xfId="0" applyFont="1" applyFill="1" applyBorder="1" applyAlignment="1">
      <alignment horizontal="center" vertical="center" wrapText="1"/>
    </xf>
    <xf numFmtId="0" fontId="0" fillId="18" borderId="12" xfId="0" applyFill="1" applyBorder="1" applyAlignment="1">
      <alignment horizontal="left" vertical="center" wrapText="1"/>
    </xf>
    <xf numFmtId="0" fontId="0" fillId="18" borderId="1" xfId="0" applyFill="1" applyBorder="1" applyAlignment="1">
      <alignment horizontal="left" vertical="center" wrapText="1"/>
    </xf>
    <xf numFmtId="0" fontId="0" fillId="6" borderId="1" xfId="0" applyFill="1" applyBorder="1" applyAlignment="1">
      <alignment horizontal="center" vertical="center" wrapText="1"/>
    </xf>
    <xf numFmtId="0" fontId="0" fillId="2" borderId="8" xfId="0" applyFill="1" applyBorder="1" applyAlignment="1">
      <alignment horizontal="center" vertical="center" wrapText="1"/>
    </xf>
    <xf numFmtId="0" fontId="35" fillId="19" borderId="23" xfId="0" applyFont="1" applyFill="1" applyBorder="1" applyAlignment="1">
      <alignment horizontal="center" vertical="center" wrapText="1"/>
    </xf>
    <xf numFmtId="0" fontId="0" fillId="22" borderId="37" xfId="0" applyFill="1" applyBorder="1" applyAlignment="1">
      <alignment horizontal="center" vertical="center" wrapText="1"/>
    </xf>
    <xf numFmtId="0" fontId="0" fillId="21" borderId="37" xfId="0" applyFill="1" applyBorder="1" applyAlignment="1">
      <alignment horizontal="center" vertical="center" wrapText="1"/>
    </xf>
    <xf numFmtId="0" fontId="0" fillId="20" borderId="36" xfId="0" applyFill="1" applyBorder="1" applyAlignment="1">
      <alignment horizontal="left" vertical="center" wrapText="1"/>
    </xf>
    <xf numFmtId="0" fontId="0" fillId="22" borderId="36" xfId="0" applyFill="1" applyBorder="1" applyAlignment="1">
      <alignment horizontal="left" vertical="center" wrapText="1"/>
    </xf>
    <xf numFmtId="0" fontId="0" fillId="21" borderId="36" xfId="0" applyFill="1" applyBorder="1" applyAlignment="1">
      <alignment horizontal="left" vertical="center" wrapText="1"/>
    </xf>
    <xf numFmtId="0" fontId="6" fillId="4" borderId="1" xfId="0" applyFont="1" applyFill="1" applyBorder="1" applyAlignment="1">
      <alignment horizontal="center" vertical="center" wrapText="1"/>
    </xf>
    <xf numFmtId="0" fontId="6" fillId="0" borderId="0" xfId="0" applyFont="1" applyFill="1" applyAlignment="1">
      <alignment wrapText="1"/>
    </xf>
    <xf numFmtId="0" fontId="32" fillId="6" borderId="20" xfId="0" applyFont="1" applyFill="1" applyBorder="1" applyAlignment="1">
      <alignment vertical="top" wrapText="1"/>
    </xf>
    <xf numFmtId="0" fontId="32" fillId="0" borderId="0" xfId="0" applyFont="1" applyFill="1" applyBorder="1" applyAlignment="1">
      <alignment vertical="top" wrapText="1"/>
    </xf>
    <xf numFmtId="0" fontId="6" fillId="0" borderId="0" xfId="0" applyFont="1" applyFill="1" applyBorder="1" applyAlignment="1">
      <alignment wrapText="1"/>
    </xf>
    <xf numFmtId="1"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4" borderId="20" xfId="0" applyFont="1" applyFill="1" applyBorder="1" applyAlignment="1">
      <alignment horizontal="center" vertical="center" wrapText="1"/>
    </xf>
    <xf numFmtId="0" fontId="6" fillId="0" borderId="0" xfId="0" applyFont="1" applyFill="1" applyBorder="1" applyAlignment="1">
      <alignment horizontal="center" vertical="center" wrapText="1"/>
    </xf>
    <xf numFmtId="1" fontId="0" fillId="0" borderId="0" xfId="0" applyNumberFormat="1" applyFill="1" applyBorder="1" applyAlignment="1">
      <alignment horizontal="center" vertical="center"/>
    </xf>
    <xf numFmtId="0" fontId="7" fillId="0" borderId="0" xfId="0" applyFont="1" applyBorder="1" applyAlignment="1">
      <alignment horizontal="left" vertical="top" wrapText="1"/>
    </xf>
    <xf numFmtId="0" fontId="0" fillId="0" borderId="0" xfId="0" applyFill="1" applyBorder="1" applyAlignment="1">
      <alignment horizontal="center"/>
    </xf>
    <xf numFmtId="0" fontId="0" fillId="0" borderId="1" xfId="0" applyFill="1" applyBorder="1" applyAlignment="1">
      <alignment horizontal="left" vertical="center" wrapText="1"/>
    </xf>
    <xf numFmtId="0" fontId="6" fillId="3" borderId="1" xfId="0" applyFont="1" applyFill="1" applyBorder="1" applyAlignment="1">
      <alignment horizontal="left" vertical="center" wrapText="1"/>
    </xf>
    <xf numFmtId="0" fontId="0" fillId="11" borderId="1" xfId="0" applyFill="1" applyBorder="1" applyAlignment="1">
      <alignment horizontal="left" vertical="center"/>
    </xf>
    <xf numFmtId="0" fontId="0" fillId="2" borderId="1" xfId="0" applyFill="1" applyBorder="1" applyAlignment="1">
      <alignment horizontal="left" vertical="center"/>
    </xf>
    <xf numFmtId="0" fontId="0" fillId="11" borderId="1" xfId="0" applyFill="1" applyBorder="1" applyAlignment="1">
      <alignment horizontal="left" vertical="center" wrapText="1"/>
    </xf>
    <xf numFmtId="3" fontId="0" fillId="11" borderId="1" xfId="0" applyNumberFormat="1" applyFill="1" applyBorder="1" applyAlignment="1">
      <alignment horizontal="left" vertical="center"/>
    </xf>
    <xf numFmtId="0" fontId="7" fillId="2"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5" fillId="0" borderId="0" xfId="0" applyFont="1" applyAlignment="1">
      <alignment horizontal="left" vertical="center" indent="4"/>
    </xf>
    <xf numFmtId="0" fontId="38" fillId="0" borderId="0" xfId="0" applyFont="1" applyAlignment="1">
      <alignment horizontal="left" vertical="center" indent="9"/>
    </xf>
    <xf numFmtId="0" fontId="37" fillId="0" borderId="0" xfId="0" applyFont="1" applyAlignment="1">
      <alignment vertical="center"/>
    </xf>
    <xf numFmtId="0" fontId="36" fillId="0" borderId="0" xfId="0" applyFont="1" applyAlignment="1">
      <alignment vertical="center"/>
    </xf>
    <xf numFmtId="0" fontId="35" fillId="19" borderId="33" xfId="0" applyFont="1" applyFill="1" applyBorder="1" applyAlignment="1">
      <alignment horizontal="center" vertical="center" wrapText="1"/>
    </xf>
    <xf numFmtId="0" fontId="35" fillId="19" borderId="65" xfId="0" applyFont="1" applyFill="1" applyBorder="1" applyAlignment="1">
      <alignment horizontal="center" vertical="center" wrapText="1"/>
    </xf>
    <xf numFmtId="0" fontId="35" fillId="19" borderId="28"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6" borderId="1" xfId="0" applyFill="1" applyBorder="1" applyAlignment="1" applyProtection="1">
      <alignment wrapText="1"/>
    </xf>
    <xf numFmtId="0" fontId="6" fillId="0" borderId="0" xfId="0" applyFont="1" applyFill="1" applyBorder="1" applyAlignment="1" applyProtection="1">
      <alignment horizontal="center"/>
    </xf>
    <xf numFmtId="0" fontId="6" fillId="4" borderId="20" xfId="0" applyFont="1" applyFill="1" applyBorder="1" applyAlignment="1" applyProtection="1">
      <alignment horizontal="left" vertical="center" wrapText="1"/>
    </xf>
    <xf numFmtId="0" fontId="6" fillId="0" borderId="0" xfId="0" applyFont="1" applyFill="1" applyProtection="1"/>
    <xf numFmtId="0" fontId="20" fillId="0" borderId="0" xfId="0" applyFont="1" applyFill="1" applyBorder="1" applyAlignment="1" applyProtection="1">
      <alignment horizontal="left" vertical="top" wrapText="1"/>
      <protection locked="0"/>
    </xf>
    <xf numFmtId="0" fontId="4" fillId="0" borderId="0" xfId="0" applyFont="1" applyAlignment="1">
      <alignment horizontal="left" vertical="center" indent="4"/>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indent="4"/>
    </xf>
    <xf numFmtId="0" fontId="20" fillId="6" borderId="1" xfId="0" applyFont="1" applyFill="1" applyBorder="1" applyAlignment="1" applyProtection="1">
      <alignment wrapText="1"/>
    </xf>
    <xf numFmtId="0" fontId="7" fillId="2" borderId="0" xfId="0" applyFont="1" applyFill="1" applyAlignment="1" applyProtection="1">
      <alignment horizontal="left" vertical="top" wrapText="1"/>
      <protection locked="0"/>
    </xf>
    <xf numFmtId="0" fontId="7" fillId="2" borderId="1" xfId="0" quotePrefix="1" applyFont="1" applyFill="1" applyBorder="1" applyAlignment="1">
      <alignment horizontal="left" vertical="center" wrapText="1"/>
    </xf>
    <xf numFmtId="0" fontId="23" fillId="3" borderId="3" xfId="0" applyFont="1" applyFill="1" applyBorder="1" applyAlignment="1">
      <alignment horizontal="left"/>
    </xf>
    <xf numFmtId="0" fontId="23" fillId="3" borderId="5" xfId="0" applyFont="1" applyFill="1" applyBorder="1" applyAlignment="1">
      <alignment horizontal="left"/>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 xfId="0" applyFont="1" applyFill="1" applyBorder="1" applyAlignment="1">
      <alignment horizontal="left" vertical="top" wrapText="1"/>
    </xf>
    <xf numFmtId="0" fontId="24" fillId="0" borderId="0" xfId="0" applyFont="1" applyAlignment="1">
      <alignment horizontal="center"/>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0" fillId="2" borderId="1" xfId="0" applyFill="1" applyBorder="1" applyAlignment="1">
      <alignment horizontal="center"/>
    </xf>
    <xf numFmtId="0" fontId="0" fillId="0" borderId="1" xfId="0" applyFill="1" applyBorder="1" applyAlignment="1">
      <alignment horizontal="center" vertical="center"/>
    </xf>
    <xf numFmtId="0" fontId="0" fillId="5" borderId="3" xfId="0" applyFill="1" applyBorder="1" applyAlignment="1">
      <alignment horizontal="left" vertical="top"/>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6" fillId="4" borderId="1" xfId="0" applyFont="1" applyFill="1" applyBorder="1" applyAlignment="1">
      <alignment horizontal="center" vertical="center" wrapText="1"/>
    </xf>
    <xf numFmtId="0" fontId="6" fillId="14" borderId="12" xfId="0" applyFont="1" applyFill="1" applyBorder="1" applyAlignment="1">
      <alignment horizontal="left" vertical="center"/>
    </xf>
    <xf numFmtId="0" fontId="6" fillId="14" borderId="2" xfId="0" applyFont="1" applyFill="1" applyBorder="1" applyAlignment="1">
      <alignment horizontal="left" vertical="center"/>
    </xf>
    <xf numFmtId="0" fontId="7" fillId="6" borderId="1" xfId="0" applyFont="1" applyFill="1" applyBorder="1" applyAlignment="1" applyProtection="1">
      <alignment horizontal="left" vertical="top" wrapText="1"/>
      <protection locked="0"/>
    </xf>
    <xf numFmtId="0" fontId="6" fillId="3" borderId="1" xfId="0" applyFont="1" applyFill="1" applyBorder="1" applyAlignment="1">
      <alignment horizontal="center"/>
    </xf>
    <xf numFmtId="0" fontId="20" fillId="6" borderId="3"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0" fillId="2" borderId="14" xfId="0" applyFill="1" applyBorder="1" applyAlignment="1">
      <alignment horizontal="center"/>
    </xf>
    <xf numFmtId="0" fontId="0" fillId="2" borderId="16"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12" xfId="0" applyFill="1" applyBorder="1" applyAlignment="1">
      <alignment horizontal="left" vertical="center" wrapText="1"/>
    </xf>
    <xf numFmtId="0" fontId="0" fillId="0" borderId="2" xfId="0" applyFill="1" applyBorder="1" applyAlignment="1">
      <alignment horizontal="left" vertical="center" wrapText="1"/>
    </xf>
    <xf numFmtId="0" fontId="20" fillId="6" borderId="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2" xfId="0" applyBorder="1" applyAlignment="1" applyProtection="1">
      <alignment horizontal="left" vertical="center" wrapText="1"/>
    </xf>
    <xf numFmtId="0" fontId="6" fillId="3" borderId="3" xfId="0" applyFont="1" applyFill="1" applyBorder="1" applyAlignment="1" applyProtection="1">
      <alignment horizontal="center" vertical="top"/>
    </xf>
    <xf numFmtId="0" fontId="6" fillId="3" borderId="4" xfId="0" applyFont="1" applyFill="1" applyBorder="1" applyAlignment="1" applyProtection="1">
      <alignment horizontal="center" vertical="top"/>
    </xf>
    <xf numFmtId="0" fontId="6" fillId="3" borderId="5" xfId="0" applyFont="1" applyFill="1" applyBorder="1" applyAlignment="1" applyProtection="1">
      <alignment horizontal="center" vertical="top"/>
    </xf>
    <xf numFmtId="0" fontId="6" fillId="4" borderId="3" xfId="0" applyFont="1" applyFill="1" applyBorder="1" applyAlignment="1" applyProtection="1">
      <alignment horizontal="right" vertical="center"/>
    </xf>
    <xf numFmtId="0" fontId="6" fillId="4" borderId="4" xfId="0" applyFont="1" applyFill="1" applyBorder="1" applyAlignment="1" applyProtection="1">
      <alignment horizontal="right" vertical="center"/>
    </xf>
    <xf numFmtId="0" fontId="6" fillId="4" borderId="5" xfId="0" applyFont="1" applyFill="1" applyBorder="1" applyAlignment="1" applyProtection="1">
      <alignment horizontal="right" vertical="center"/>
    </xf>
    <xf numFmtId="0" fontId="6" fillId="3" borderId="1" xfId="0" applyFont="1" applyFill="1" applyBorder="1" applyAlignment="1" applyProtection="1">
      <alignment horizontal="left" wrapText="1"/>
    </xf>
    <xf numFmtId="0" fontId="20" fillId="6" borderId="20"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14" xfId="0" applyFont="1" applyFill="1" applyBorder="1" applyAlignment="1" applyProtection="1">
      <alignment horizontal="left" vertical="top" wrapText="1"/>
      <protection locked="0"/>
    </xf>
    <xf numFmtId="0" fontId="20" fillId="6" borderId="15" xfId="0" applyFont="1" applyFill="1" applyBorder="1" applyAlignment="1" applyProtection="1">
      <alignment horizontal="left" vertical="top" wrapText="1"/>
      <protection locked="0"/>
    </xf>
    <xf numFmtId="0" fontId="20" fillId="6" borderId="16" xfId="0" applyFont="1" applyFill="1" applyBorder="1" applyAlignment="1" applyProtection="1">
      <alignment horizontal="left" vertical="top" wrapText="1"/>
      <protection locked="0"/>
    </xf>
    <xf numFmtId="0" fontId="20" fillId="6" borderId="21"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18" xfId="0" applyFont="1" applyFill="1" applyBorder="1" applyAlignment="1" applyProtection="1">
      <alignment horizontal="left" vertical="top" wrapText="1"/>
      <protection locked="0"/>
    </xf>
    <xf numFmtId="0" fontId="20" fillId="6" borderId="19" xfId="0" applyFont="1" applyFill="1" applyBorder="1" applyAlignment="1" applyProtection="1">
      <alignment horizontal="left" vertical="top" wrapText="1"/>
      <protection locked="0"/>
    </xf>
    <xf numFmtId="0" fontId="6" fillId="4" borderId="3" xfId="0" applyFont="1" applyFill="1" applyBorder="1" applyAlignment="1" applyProtection="1">
      <alignment horizontal="right"/>
    </xf>
    <xf numFmtId="0" fontId="6" fillId="4" borderId="4" xfId="0" applyFont="1" applyFill="1" applyBorder="1" applyAlignment="1" applyProtection="1">
      <alignment horizontal="right"/>
    </xf>
    <xf numFmtId="0" fontId="6" fillId="4" borderId="5" xfId="0" applyFont="1" applyFill="1" applyBorder="1" applyAlignment="1" applyProtection="1">
      <alignment horizontal="right"/>
    </xf>
    <xf numFmtId="0" fontId="0" fillId="5" borderId="1" xfId="0" applyFill="1" applyBorder="1" applyAlignment="1">
      <alignment horizontal="left" vertical="top"/>
    </xf>
    <xf numFmtId="0" fontId="6" fillId="2" borderId="3"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14" fillId="9" borderId="12"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14" fillId="9" borderId="2" xfId="0" applyFont="1" applyFill="1" applyBorder="1" applyAlignment="1">
      <alignment horizontal="left" vertical="center" wrapText="1"/>
    </xf>
    <xf numFmtId="0" fontId="0" fillId="18" borderId="12" xfId="0" applyFill="1" applyBorder="1" applyAlignment="1">
      <alignment horizontal="center" vertical="center"/>
    </xf>
    <xf numFmtId="0" fontId="0" fillId="18" borderId="13" xfId="0" applyFill="1" applyBorder="1" applyAlignment="1">
      <alignment horizontal="center" vertical="center"/>
    </xf>
    <xf numFmtId="0" fontId="0" fillId="18" borderId="2" xfId="0" applyFill="1" applyBorder="1" applyAlignment="1">
      <alignment horizontal="center" vertical="center"/>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2" xfId="0" applyFill="1" applyBorder="1" applyAlignment="1">
      <alignment horizontal="center" vertical="center" wrapText="1"/>
    </xf>
    <xf numFmtId="0" fontId="0" fillId="18" borderId="12" xfId="0" applyFill="1" applyBorder="1" applyAlignment="1">
      <alignment horizontal="left" vertical="center" wrapText="1"/>
    </xf>
    <xf numFmtId="0" fontId="0" fillId="18" borderId="13" xfId="0" applyFill="1" applyBorder="1" applyAlignment="1">
      <alignment horizontal="left" vertical="center" wrapText="1"/>
    </xf>
    <xf numFmtId="0" fontId="0" fillId="18" borderId="2" xfId="0" applyFill="1" applyBorder="1" applyAlignment="1">
      <alignment horizontal="left" vertical="center" wrapText="1"/>
    </xf>
    <xf numFmtId="0" fontId="0" fillId="18" borderId="12" xfId="0" applyFill="1" applyBorder="1" applyAlignment="1">
      <alignment horizontal="center" vertical="center" wrapText="1"/>
    </xf>
    <xf numFmtId="0" fontId="0" fillId="18" borderId="2" xfId="0" applyFill="1" applyBorder="1" applyAlignment="1">
      <alignment horizontal="center" vertical="center" wrapText="1"/>
    </xf>
    <xf numFmtId="0" fontId="34" fillId="5" borderId="3"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17" fillId="10" borderId="3" xfId="0" applyFont="1" applyFill="1" applyBorder="1" applyAlignment="1">
      <alignment horizontal="left" vertical="top" wrapText="1"/>
    </xf>
    <xf numFmtId="0" fontId="17" fillId="10" borderId="5" xfId="0" applyFont="1" applyFill="1" applyBorder="1" applyAlignment="1">
      <alignment horizontal="left" vertical="top" wrapText="1"/>
    </xf>
    <xf numFmtId="0" fontId="29" fillId="0" borderId="0" xfId="0" applyFont="1" applyAlignment="1">
      <alignment horizontal="left" vertical="top" wrapText="1"/>
    </xf>
    <xf numFmtId="0" fontId="17" fillId="10" borderId="3" xfId="0" applyFont="1" applyFill="1" applyBorder="1" applyAlignment="1">
      <alignment horizontal="left" vertical="center" wrapText="1"/>
    </xf>
    <xf numFmtId="0" fontId="17" fillId="10" borderId="5" xfId="0" applyFont="1" applyFill="1" applyBorder="1" applyAlignment="1">
      <alignment horizontal="left"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35" fillId="19" borderId="68" xfId="0" applyFont="1" applyFill="1" applyBorder="1" applyAlignment="1">
      <alignment horizontal="center" vertical="center" wrapText="1"/>
    </xf>
    <xf numFmtId="0" fontId="35" fillId="19" borderId="66" xfId="0" applyFont="1" applyFill="1" applyBorder="1" applyAlignment="1">
      <alignment horizontal="center" vertical="center" wrapText="1"/>
    </xf>
    <xf numFmtId="0" fontId="35" fillId="19" borderId="26" xfId="0" applyFont="1" applyFill="1" applyBorder="1" applyAlignment="1">
      <alignment horizontal="center" vertical="center" wrapText="1"/>
    </xf>
    <xf numFmtId="0" fontId="5" fillId="19" borderId="3" xfId="0" applyFont="1" applyFill="1" applyBorder="1" applyAlignment="1">
      <alignment horizontal="left" vertical="center" wrapText="1"/>
    </xf>
    <xf numFmtId="0" fontId="5" fillId="19" borderId="5" xfId="0" applyFont="1" applyFill="1" applyBorder="1" applyAlignment="1">
      <alignment horizontal="left" vertical="center" wrapText="1"/>
    </xf>
    <xf numFmtId="0" fontId="0" fillId="20" borderId="3" xfId="0" applyFill="1" applyBorder="1" applyAlignment="1">
      <alignment horizontal="left" vertical="center" wrapText="1"/>
    </xf>
    <xf numFmtId="0" fontId="0" fillId="20" borderId="5" xfId="0" applyFill="1" applyBorder="1" applyAlignment="1">
      <alignment horizontal="left" vertical="center" wrapText="1"/>
    </xf>
    <xf numFmtId="0" fontId="0" fillId="21" borderId="3" xfId="0" applyFill="1" applyBorder="1" applyAlignment="1">
      <alignment horizontal="left" vertical="center" wrapText="1"/>
    </xf>
    <xf numFmtId="0" fontId="0" fillId="21" borderId="36" xfId="0" applyFill="1" applyBorder="1" applyAlignment="1">
      <alignment horizontal="left" vertical="center" wrapText="1"/>
    </xf>
    <xf numFmtId="0" fontId="0" fillId="22" borderId="3" xfId="0" applyFill="1" applyBorder="1" applyAlignment="1">
      <alignment horizontal="left" vertical="center" wrapText="1"/>
    </xf>
    <xf numFmtId="0" fontId="0" fillId="22" borderId="36" xfId="0" applyFill="1" applyBorder="1" applyAlignment="1">
      <alignment horizontal="left" vertical="center" wrapText="1"/>
    </xf>
    <xf numFmtId="0" fontId="0" fillId="21" borderId="69" xfId="0" applyFill="1" applyBorder="1" applyAlignment="1">
      <alignment horizontal="left" vertical="center" wrapText="1"/>
    </xf>
    <xf numFmtId="0" fontId="0" fillId="21" borderId="70" xfId="0" applyFill="1" applyBorder="1" applyAlignment="1">
      <alignment horizontal="left" vertical="center" wrapText="1"/>
    </xf>
    <xf numFmtId="0" fontId="0" fillId="22" borderId="69" xfId="0" applyFill="1" applyBorder="1" applyAlignment="1">
      <alignment horizontal="left" vertical="center" wrapText="1"/>
    </xf>
    <xf numFmtId="0" fontId="0" fillId="22" borderId="70" xfId="0" applyFill="1" applyBorder="1" applyAlignment="1">
      <alignment horizontal="left" vertical="center" wrapText="1"/>
    </xf>
    <xf numFmtId="0" fontId="35" fillId="19" borderId="67" xfId="0" applyFont="1" applyFill="1" applyBorder="1" applyAlignment="1">
      <alignment horizontal="center" vertical="center" wrapText="1"/>
    </xf>
    <xf numFmtId="0" fontId="35" fillId="19" borderId="0" xfId="0" applyFont="1" applyFill="1" applyBorder="1" applyAlignment="1">
      <alignment horizontal="center" vertical="center" wrapText="1"/>
    </xf>
    <xf numFmtId="0" fontId="0" fillId="22" borderId="12" xfId="0" applyFill="1" applyBorder="1" applyAlignment="1">
      <alignment horizontal="left" vertical="center" wrapText="1"/>
    </xf>
    <xf numFmtId="0" fontId="0" fillId="22" borderId="13" xfId="0" applyFill="1" applyBorder="1" applyAlignment="1">
      <alignment horizontal="left" vertical="center" wrapText="1"/>
    </xf>
    <xf numFmtId="0" fontId="0" fillId="22" borderId="2" xfId="0" applyFill="1" applyBorder="1" applyAlignment="1">
      <alignment horizontal="left" vertical="center" wrapText="1"/>
    </xf>
    <xf numFmtId="0" fontId="0" fillId="22" borderId="42" xfId="0" applyFill="1" applyBorder="1" applyAlignment="1">
      <alignment horizontal="left" vertical="center" wrapText="1"/>
    </xf>
    <xf numFmtId="0" fontId="0" fillId="22" borderId="33" xfId="0" applyFill="1" applyBorder="1" applyAlignment="1">
      <alignment horizontal="left" vertical="center" wrapText="1"/>
    </xf>
    <xf numFmtId="0" fontId="0" fillId="22" borderId="35" xfId="0" applyFill="1" applyBorder="1" applyAlignment="1">
      <alignment horizontal="left" vertical="center" wrapText="1"/>
    </xf>
    <xf numFmtId="0" fontId="0" fillId="20" borderId="15" xfId="0" applyFill="1" applyBorder="1" applyAlignment="1">
      <alignment horizontal="left" vertical="center" wrapText="1"/>
    </xf>
    <xf numFmtId="0" fontId="0" fillId="20" borderId="18" xfId="0" applyFill="1" applyBorder="1" applyAlignment="1">
      <alignment horizontal="left" vertical="center" wrapText="1"/>
    </xf>
    <xf numFmtId="0" fontId="0" fillId="22" borderId="15" xfId="0" applyFill="1" applyBorder="1" applyAlignment="1">
      <alignment horizontal="left" vertical="center" wrapText="1"/>
    </xf>
    <xf numFmtId="0" fontId="0" fillId="22" borderId="0" xfId="0" applyFill="1" applyBorder="1" applyAlignment="1">
      <alignment horizontal="left" vertical="center" wrapText="1"/>
    </xf>
    <xf numFmtId="0" fontId="0" fillId="22" borderId="18" xfId="0" applyFill="1" applyBorder="1" applyAlignment="1">
      <alignment horizontal="left" vertical="center" wrapText="1"/>
    </xf>
    <xf numFmtId="0" fontId="0" fillId="22" borderId="1" xfId="0" applyFill="1" applyBorder="1" applyAlignment="1">
      <alignment horizontal="left" vertical="center" wrapText="1"/>
    </xf>
    <xf numFmtId="0" fontId="0" fillId="2" borderId="55" xfId="0" applyFill="1" applyBorder="1" applyAlignment="1">
      <alignment horizontal="center" vertical="center" wrapText="1"/>
    </xf>
    <xf numFmtId="0" fontId="0" fillId="2" borderId="49" xfId="0" applyFill="1" applyBorder="1" applyAlignment="1">
      <alignment horizontal="center" vertical="center" wrapText="1"/>
    </xf>
    <xf numFmtId="0" fontId="0" fillId="21" borderId="46" xfId="0" applyFill="1" applyBorder="1" applyAlignment="1">
      <alignment horizontal="left" vertical="center" wrapText="1"/>
    </xf>
    <xf numFmtId="0" fontId="0" fillId="21" borderId="27" xfId="0" applyFill="1" applyBorder="1" applyAlignment="1">
      <alignment horizontal="left" vertical="center" wrapText="1"/>
    </xf>
    <xf numFmtId="0" fontId="0" fillId="21" borderId="60" xfId="0" applyFill="1" applyBorder="1" applyAlignment="1">
      <alignment horizontal="left" vertical="center" wrapText="1"/>
    </xf>
    <xf numFmtId="0" fontId="0" fillId="21" borderId="62" xfId="0" applyFill="1" applyBorder="1" applyAlignment="1">
      <alignment horizontal="left" vertical="center" wrapText="1"/>
    </xf>
    <xf numFmtId="0" fontId="0" fillId="21" borderId="12" xfId="0" applyFill="1" applyBorder="1" applyAlignment="1">
      <alignment horizontal="left" vertical="center" wrapText="1"/>
    </xf>
    <xf numFmtId="0" fontId="0" fillId="21" borderId="2" xfId="0" applyFill="1" applyBorder="1" applyAlignment="1">
      <alignment horizontal="left" vertical="center" wrapText="1"/>
    </xf>
    <xf numFmtId="0" fontId="0" fillId="21" borderId="42" xfId="0" applyFill="1" applyBorder="1" applyAlignment="1">
      <alignment horizontal="left" vertical="center" wrapText="1"/>
    </xf>
    <xf numFmtId="0" fontId="0" fillId="21" borderId="35" xfId="0" applyFill="1" applyBorder="1" applyAlignment="1">
      <alignment horizontal="left" vertical="center" wrapText="1"/>
    </xf>
    <xf numFmtId="0" fontId="0" fillId="21" borderId="15" xfId="0" applyFill="1" applyBorder="1" applyAlignment="1">
      <alignment horizontal="left" vertical="center" wrapText="1"/>
    </xf>
    <xf numFmtId="0" fontId="0" fillId="21" borderId="0" xfId="0" applyFill="1" applyBorder="1" applyAlignment="1">
      <alignment horizontal="left" vertical="center" wrapText="1"/>
    </xf>
    <xf numFmtId="0" fontId="0" fillId="21" borderId="18" xfId="0" applyFill="1" applyBorder="1" applyAlignment="1">
      <alignment horizontal="left" vertical="center" wrapText="1"/>
    </xf>
    <xf numFmtId="0" fontId="0" fillId="21" borderId="14" xfId="0" applyFill="1" applyBorder="1" applyAlignment="1">
      <alignment horizontal="left" vertical="center" wrapText="1"/>
    </xf>
    <xf numFmtId="0" fontId="0" fillId="21" borderId="20" xfId="0" applyFill="1" applyBorder="1" applyAlignment="1">
      <alignment horizontal="left" vertical="center" wrapText="1"/>
    </xf>
    <xf numFmtId="0" fontId="0" fillId="21" borderId="17" xfId="0" applyFill="1" applyBorder="1" applyAlignment="1">
      <alignment horizontal="left" vertical="center" wrapText="1"/>
    </xf>
    <xf numFmtId="0" fontId="0" fillId="22" borderId="14" xfId="0" applyFill="1" applyBorder="1" applyAlignment="1">
      <alignment horizontal="left" vertical="center" wrapText="1"/>
    </xf>
    <xf numFmtId="0" fontId="0" fillId="22" borderId="20" xfId="0" applyFill="1" applyBorder="1" applyAlignment="1">
      <alignment horizontal="left" vertical="center" wrapText="1"/>
    </xf>
    <xf numFmtId="0" fontId="0" fillId="22" borderId="17" xfId="0" applyFill="1" applyBorder="1" applyAlignment="1">
      <alignment horizontal="left" vertical="center" wrapText="1"/>
    </xf>
    <xf numFmtId="0" fontId="0" fillId="21" borderId="47" xfId="0" applyFill="1" applyBorder="1" applyAlignment="1">
      <alignment horizontal="left" vertical="center" wrapText="1"/>
    </xf>
    <xf numFmtId="0" fontId="0" fillId="2" borderId="48" xfId="0" applyFill="1" applyBorder="1" applyAlignment="1">
      <alignment horizontal="center" vertical="center" wrapText="1"/>
    </xf>
    <xf numFmtId="0" fontId="0" fillId="20" borderId="46" xfId="0" applyFill="1" applyBorder="1" applyAlignment="1">
      <alignment horizontal="left" vertical="center" wrapText="1"/>
    </xf>
    <xf numFmtId="0" fontId="0" fillId="20" borderId="47" xfId="0" applyFill="1" applyBorder="1" applyAlignment="1">
      <alignment horizontal="left" vertical="center" wrapText="1"/>
    </xf>
    <xf numFmtId="0" fontId="0" fillId="20" borderId="27" xfId="0" applyFill="1" applyBorder="1" applyAlignment="1">
      <alignment horizontal="left" vertical="center" wrapText="1"/>
    </xf>
    <xf numFmtId="0" fontId="0" fillId="20" borderId="32" xfId="0" applyFill="1" applyBorder="1" applyAlignment="1">
      <alignment horizontal="left" vertical="center" wrapText="1"/>
    </xf>
    <xf numFmtId="0" fontId="0" fillId="20" borderId="30" xfId="0" applyFill="1" applyBorder="1" applyAlignment="1">
      <alignment horizontal="left" vertical="center" wrapText="1"/>
    </xf>
    <xf numFmtId="0" fontId="0" fillId="20" borderId="60" xfId="0" applyFill="1" applyBorder="1" applyAlignment="1">
      <alignment horizontal="left" vertical="center" wrapText="1"/>
    </xf>
    <xf numFmtId="0" fontId="0" fillId="20" borderId="62" xfId="0" applyFill="1" applyBorder="1" applyAlignment="1">
      <alignment horizontal="left" vertical="center" wrapText="1"/>
    </xf>
    <xf numFmtId="0" fontId="0" fillId="20" borderId="34" xfId="0" applyFill="1" applyBorder="1" applyAlignment="1">
      <alignment horizontal="left" vertical="center" wrapText="1"/>
    </xf>
    <xf numFmtId="0" fontId="0" fillId="20" borderId="12" xfId="0" applyFill="1" applyBorder="1" applyAlignment="1">
      <alignment horizontal="left" vertical="center" wrapText="1"/>
    </xf>
    <xf numFmtId="0" fontId="0" fillId="20" borderId="2" xfId="0" applyFill="1" applyBorder="1" applyAlignment="1">
      <alignment horizontal="left" vertical="center" wrapText="1"/>
    </xf>
    <xf numFmtId="0" fontId="0" fillId="20" borderId="42" xfId="0" applyFill="1" applyBorder="1" applyAlignment="1">
      <alignment horizontal="left" vertical="center" wrapText="1"/>
    </xf>
    <xf numFmtId="0" fontId="0" fillId="20" borderId="35" xfId="0" applyFill="1" applyBorder="1" applyAlignment="1">
      <alignment horizontal="left" vertical="center" wrapText="1"/>
    </xf>
    <xf numFmtId="0" fontId="0" fillId="21" borderId="13" xfId="0" applyFill="1" applyBorder="1" applyAlignment="1">
      <alignment horizontal="left" vertical="center" wrapText="1"/>
    </xf>
    <xf numFmtId="0" fontId="0" fillId="21" borderId="33" xfId="0" applyFill="1" applyBorder="1" applyAlignment="1">
      <alignment horizontal="left" vertical="center" wrapText="1"/>
    </xf>
    <xf numFmtId="0" fontId="0" fillId="21" borderId="32" xfId="0" applyFill="1" applyBorder="1" applyAlignment="1">
      <alignment horizontal="left" vertical="center" wrapText="1"/>
    </xf>
    <xf numFmtId="0" fontId="0" fillId="21" borderId="30" xfId="0" applyFill="1" applyBorder="1" applyAlignment="1">
      <alignment horizontal="left" vertical="center" wrapText="1"/>
    </xf>
    <xf numFmtId="0" fontId="0" fillId="21" borderId="34" xfId="0" applyFill="1" applyBorder="1" applyAlignment="1">
      <alignment horizontal="left" vertical="center" wrapText="1"/>
    </xf>
    <xf numFmtId="0" fontId="0" fillId="21" borderId="63" xfId="0" applyFill="1" applyBorder="1" applyAlignment="1">
      <alignment horizontal="left" vertical="center" wrapText="1"/>
    </xf>
    <xf numFmtId="0" fontId="0" fillId="21" borderId="65" xfId="0" applyFill="1" applyBorder="1" applyAlignment="1">
      <alignment horizontal="left" vertical="center" wrapText="1"/>
    </xf>
    <xf numFmtId="0" fontId="0" fillId="21" borderId="64" xfId="0" applyFill="1" applyBorder="1" applyAlignment="1">
      <alignment horizontal="left" vertical="center" wrapText="1"/>
    </xf>
    <xf numFmtId="0" fontId="0" fillId="20" borderId="14" xfId="0" applyFill="1" applyBorder="1" applyAlignment="1">
      <alignment horizontal="left" vertical="center" wrapText="1"/>
    </xf>
    <xf numFmtId="0" fontId="0" fillId="20" borderId="20" xfId="0" applyFill="1" applyBorder="1" applyAlignment="1">
      <alignment horizontal="left" vertical="center" wrapText="1"/>
    </xf>
    <xf numFmtId="0" fontId="0" fillId="20" borderId="17" xfId="0" applyFill="1" applyBorder="1" applyAlignment="1">
      <alignment horizontal="left" vertical="center" wrapText="1"/>
    </xf>
    <xf numFmtId="0" fontId="0" fillId="20" borderId="13" xfId="0" applyFill="1" applyBorder="1" applyAlignment="1">
      <alignment horizontal="left" vertical="center" wrapText="1"/>
    </xf>
    <xf numFmtId="0" fontId="0" fillId="20" borderId="0" xfId="0"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5" xfId="0" applyFont="1" applyFill="1" applyBorder="1" applyAlignment="1">
      <alignment horizontal="left" vertical="center" wrapText="1"/>
    </xf>
    <xf numFmtId="0" fontId="0" fillId="25" borderId="3" xfId="0" applyFill="1" applyBorder="1" applyAlignment="1">
      <alignment horizontal="left" vertical="center" wrapText="1"/>
    </xf>
    <xf numFmtId="0" fontId="0" fillId="25" borderId="4" xfId="0" applyFill="1" applyBorder="1" applyAlignment="1">
      <alignment horizontal="left" vertical="center" wrapText="1"/>
    </xf>
    <xf numFmtId="0" fontId="0" fillId="25" borderId="5" xfId="0" applyFill="1" applyBorder="1" applyAlignment="1">
      <alignment horizontal="left" vertical="center" wrapText="1"/>
    </xf>
    <xf numFmtId="0" fontId="0" fillId="22" borderId="32" xfId="0" applyFill="1" applyBorder="1" applyAlignment="1">
      <alignment horizontal="left" vertical="center" wrapText="1"/>
    </xf>
    <xf numFmtId="0" fontId="0" fillId="22" borderId="34" xfId="0" applyFill="1" applyBorder="1" applyAlignment="1">
      <alignment horizontal="left" vertical="center" wrapText="1"/>
    </xf>
    <xf numFmtId="0" fontId="0" fillId="22" borderId="30" xfId="0" applyFill="1" applyBorder="1" applyAlignment="1">
      <alignment horizontal="left" vertical="center" wrapText="1"/>
    </xf>
    <xf numFmtId="0" fontId="35" fillId="19" borderId="37" xfId="0" applyFont="1" applyFill="1" applyBorder="1" applyAlignment="1">
      <alignment horizontal="center" vertical="center" wrapText="1"/>
    </xf>
    <xf numFmtId="0" fontId="35" fillId="19" borderId="31" xfId="0" applyFont="1" applyFill="1" applyBorder="1" applyAlignment="1">
      <alignment horizontal="left" vertical="center" wrapText="1"/>
    </xf>
    <xf numFmtId="0" fontId="35" fillId="19" borderId="22" xfId="0" applyFont="1" applyFill="1" applyBorder="1" applyAlignment="1">
      <alignment horizontal="center" vertical="center" wrapText="1"/>
    </xf>
    <xf numFmtId="0" fontId="35" fillId="19" borderId="23" xfId="0" applyFont="1" applyFill="1" applyBorder="1" applyAlignment="1">
      <alignment horizontal="center" vertical="center" wrapText="1"/>
    </xf>
    <xf numFmtId="0" fontId="35" fillId="19" borderId="38" xfId="0" applyFont="1" applyFill="1" applyBorder="1" applyAlignment="1">
      <alignment horizontal="center" vertical="center" wrapText="1"/>
    </xf>
    <xf numFmtId="0" fontId="35" fillId="3" borderId="39" xfId="0" applyFont="1" applyFill="1" applyBorder="1" applyAlignment="1">
      <alignment horizontal="left" vertical="center" wrapText="1"/>
    </xf>
    <xf numFmtId="0" fontId="35" fillId="3" borderId="40" xfId="0" applyFont="1" applyFill="1" applyBorder="1" applyAlignment="1">
      <alignment horizontal="left" vertical="center" wrapText="1"/>
    </xf>
    <xf numFmtId="0" fontId="0" fillId="25" borderId="39" xfId="0" applyFill="1" applyBorder="1" applyAlignment="1">
      <alignment horizontal="left" vertical="center" wrapText="1"/>
    </xf>
    <xf numFmtId="0" fontId="0" fillId="25" borderId="41" xfId="0" applyFill="1" applyBorder="1" applyAlignment="1">
      <alignment horizontal="left" vertical="center" wrapText="1"/>
    </xf>
    <xf numFmtId="0" fontId="0" fillId="25" borderId="40" xfId="0" applyFill="1" applyBorder="1" applyAlignment="1">
      <alignment horizontal="left" vertical="center" wrapText="1"/>
    </xf>
    <xf numFmtId="0" fontId="0" fillId="22" borderId="37" xfId="0" applyFill="1" applyBorder="1" applyAlignment="1">
      <alignment horizontal="center" vertical="center" wrapText="1"/>
    </xf>
    <xf numFmtId="0" fontId="0" fillId="21" borderId="37" xfId="0" applyFill="1" applyBorder="1" applyAlignment="1">
      <alignment horizontal="center" vertical="center" wrapText="1"/>
    </xf>
    <xf numFmtId="0" fontId="0" fillId="20" borderId="61" xfId="0" applyFill="1" applyBorder="1" applyAlignment="1">
      <alignment horizontal="left" vertical="center" wrapText="1"/>
    </xf>
    <xf numFmtId="0" fontId="0" fillId="21" borderId="32" xfId="0" applyFill="1" applyBorder="1" applyAlignment="1">
      <alignment horizontal="center" vertical="center" wrapText="1"/>
    </xf>
    <xf numFmtId="0" fontId="0" fillId="21" borderId="34" xfId="0" applyFill="1" applyBorder="1" applyAlignment="1">
      <alignment horizontal="center" vertical="center" wrapText="1"/>
    </xf>
    <xf numFmtId="0" fontId="0" fillId="21" borderId="30" xfId="0" applyFill="1" applyBorder="1" applyAlignment="1">
      <alignment horizontal="center" vertical="center" wrapText="1"/>
    </xf>
    <xf numFmtId="0" fontId="0" fillId="21" borderId="37" xfId="0" applyFill="1" applyBorder="1" applyAlignment="1">
      <alignment horizontal="left" vertical="center" wrapText="1"/>
    </xf>
    <xf numFmtId="0" fontId="0" fillId="20" borderId="37" xfId="0" applyFill="1" applyBorder="1" applyAlignment="1">
      <alignment horizontal="center" vertical="center" wrapText="1"/>
    </xf>
    <xf numFmtId="0" fontId="0" fillId="20" borderId="1" xfId="0" applyFill="1" applyBorder="1" applyAlignment="1">
      <alignment horizontal="left" vertical="center" wrapText="1"/>
    </xf>
    <xf numFmtId="0" fontId="0" fillId="22" borderId="37" xfId="0" applyFill="1" applyBorder="1" applyAlignment="1">
      <alignment horizontal="left" vertical="center" wrapText="1"/>
    </xf>
    <xf numFmtId="0" fontId="0" fillId="20" borderId="32" xfId="0" applyFill="1" applyBorder="1" applyAlignment="1">
      <alignment horizontal="center" vertical="center" wrapText="1"/>
    </xf>
    <xf numFmtId="0" fontId="0" fillId="20" borderId="34" xfId="0" applyFill="1" applyBorder="1" applyAlignment="1">
      <alignment horizontal="center" vertical="center" wrapText="1"/>
    </xf>
    <xf numFmtId="0" fontId="0" fillId="20" borderId="30" xfId="0" applyFill="1" applyBorder="1" applyAlignment="1">
      <alignment horizontal="center" vertical="center" wrapText="1"/>
    </xf>
    <xf numFmtId="0" fontId="0" fillId="20" borderId="36" xfId="0" applyFill="1" applyBorder="1" applyAlignment="1">
      <alignment horizontal="left" vertical="center" wrapText="1"/>
    </xf>
    <xf numFmtId="0" fontId="0" fillId="20" borderId="37" xfId="0" applyFill="1" applyBorder="1" applyAlignment="1">
      <alignment horizontal="left" vertical="center" wrapText="1"/>
    </xf>
    <xf numFmtId="0" fontId="0" fillId="22" borderId="60" xfId="0" applyFill="1" applyBorder="1" applyAlignment="1">
      <alignment horizontal="left" vertical="center" wrapText="1"/>
    </xf>
    <xf numFmtId="0" fontId="0" fillId="22" borderId="61" xfId="0" applyFill="1" applyBorder="1" applyAlignment="1">
      <alignment horizontal="left" vertical="center" wrapText="1"/>
    </xf>
    <xf numFmtId="0" fontId="0" fillId="22" borderId="62" xfId="0" applyFill="1" applyBorder="1" applyAlignment="1">
      <alignment horizontal="left" vertical="center" wrapText="1"/>
    </xf>
    <xf numFmtId="0" fontId="35" fillId="19" borderId="32" xfId="0" applyFont="1" applyFill="1" applyBorder="1" applyAlignment="1">
      <alignment horizontal="center" vertical="center" wrapText="1"/>
    </xf>
    <xf numFmtId="0" fontId="35" fillId="19" borderId="34" xfId="0" applyFont="1" applyFill="1" applyBorder="1" applyAlignment="1">
      <alignment horizontal="center" vertical="center" wrapText="1"/>
    </xf>
    <xf numFmtId="0" fontId="35" fillId="19" borderId="30" xfId="0" applyFont="1" applyFill="1" applyBorder="1" applyAlignment="1">
      <alignment horizontal="center" vertical="center" wrapText="1"/>
    </xf>
    <xf numFmtId="0" fontId="35" fillId="19" borderId="46" xfId="0" applyFont="1" applyFill="1" applyBorder="1" applyAlignment="1">
      <alignment horizontal="left" vertical="center" wrapText="1"/>
    </xf>
    <xf numFmtId="0" fontId="35" fillId="19" borderId="47" xfId="0" applyFont="1" applyFill="1" applyBorder="1" applyAlignment="1">
      <alignment horizontal="left" vertical="center" wrapText="1"/>
    </xf>
    <xf numFmtId="0" fontId="35" fillId="19" borderId="27" xfId="0" applyFont="1" applyFill="1" applyBorder="1" applyAlignment="1">
      <alignment horizontal="left" vertical="center" wrapText="1"/>
    </xf>
    <xf numFmtId="0" fontId="0" fillId="22" borderId="32" xfId="0" applyFill="1" applyBorder="1" applyAlignment="1">
      <alignment horizontal="center" vertical="center" wrapText="1"/>
    </xf>
    <xf numFmtId="0" fontId="0" fillId="22" borderId="34" xfId="0" applyFill="1" applyBorder="1" applyAlignment="1">
      <alignment horizontal="center" vertical="center" wrapText="1"/>
    </xf>
    <xf numFmtId="0" fontId="0" fillId="22" borderId="30" xfId="0" applyFill="1" applyBorder="1" applyAlignment="1">
      <alignment horizontal="center" vertical="center" wrapText="1"/>
    </xf>
    <xf numFmtId="0" fontId="0" fillId="22" borderId="63" xfId="0" applyFill="1" applyBorder="1" applyAlignment="1">
      <alignment horizontal="left" vertical="center" wrapText="1"/>
    </xf>
    <xf numFmtId="0" fontId="0" fillId="22" borderId="64" xfId="0" applyFill="1" applyBorder="1" applyAlignment="1">
      <alignment horizontal="left" vertical="center" wrapText="1"/>
    </xf>
    <xf numFmtId="0" fontId="0" fillId="22" borderId="46" xfId="0" applyFill="1" applyBorder="1" applyAlignment="1">
      <alignment horizontal="left" vertical="center" wrapText="1"/>
    </xf>
    <xf numFmtId="0" fontId="0" fillId="22" borderId="47" xfId="0" applyFill="1" applyBorder="1" applyAlignment="1">
      <alignment horizontal="left" vertical="center" wrapText="1"/>
    </xf>
    <xf numFmtId="0" fontId="0" fillId="22" borderId="27" xfId="0" applyFill="1" applyBorder="1" applyAlignment="1">
      <alignment horizontal="left" vertical="center" wrapText="1"/>
    </xf>
    <xf numFmtId="0" fontId="0" fillId="20" borderId="57" xfId="0" applyFill="1" applyBorder="1" applyAlignment="1">
      <alignment horizontal="left" vertical="center" wrapText="1"/>
    </xf>
    <xf numFmtId="0" fontId="0" fillId="20" borderId="58" xfId="0" applyFill="1" applyBorder="1" applyAlignment="1">
      <alignment horizontal="left" vertical="center" wrapText="1"/>
    </xf>
    <xf numFmtId="0" fontId="0" fillId="20" borderId="59" xfId="0" applyFill="1" applyBorder="1" applyAlignment="1">
      <alignment horizontal="left"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0" fillId="24" borderId="55" xfId="0" applyFill="1" applyBorder="1" applyAlignment="1">
      <alignment horizontal="center" vertical="center" wrapText="1"/>
    </xf>
    <xf numFmtId="0" fontId="0" fillId="24" borderId="49" xfId="0" applyFill="1" applyBorder="1" applyAlignment="1">
      <alignment horizontal="center" vertical="center" wrapText="1"/>
    </xf>
    <xf numFmtId="0" fontId="0" fillId="24" borderId="48" xfId="0" applyFill="1" applyBorder="1" applyAlignment="1">
      <alignment horizontal="center" vertical="center" wrapText="1"/>
    </xf>
    <xf numFmtId="0" fontId="0" fillId="21" borderId="1" xfId="0" applyFill="1" applyBorder="1" applyAlignment="1">
      <alignment horizontal="left" vertical="center" wrapText="1"/>
    </xf>
    <xf numFmtId="0" fontId="0" fillId="15" borderId="55" xfId="0" applyFill="1" applyBorder="1" applyAlignment="1">
      <alignment horizontal="center" vertical="center" wrapText="1"/>
    </xf>
    <xf numFmtId="0" fontId="0" fillId="15" borderId="49" xfId="0" applyFill="1" applyBorder="1" applyAlignment="1">
      <alignment horizontal="center" vertical="center" wrapText="1"/>
    </xf>
    <xf numFmtId="0" fontId="0" fillId="15" borderId="48" xfId="0" applyFill="1" applyBorder="1" applyAlignment="1">
      <alignment horizontal="center" vertical="center" wrapText="1"/>
    </xf>
    <xf numFmtId="0" fontId="0" fillId="20" borderId="33" xfId="0" applyFill="1" applyBorder="1" applyAlignment="1">
      <alignment horizontal="left" vertical="center" wrapText="1"/>
    </xf>
    <xf numFmtId="0" fontId="35" fillId="19" borderId="25" xfId="0" applyFont="1" applyFill="1" applyBorder="1" applyAlignment="1">
      <alignment horizontal="center" vertical="center" wrapText="1"/>
    </xf>
    <xf numFmtId="0" fontId="35" fillId="19" borderId="29" xfId="0" applyFont="1" applyFill="1" applyBorder="1" applyAlignment="1">
      <alignment horizontal="center" vertical="center" wrapText="1"/>
    </xf>
    <xf numFmtId="0" fontId="0" fillId="20" borderId="28" xfId="0" applyFill="1" applyBorder="1" applyAlignment="1">
      <alignment horizontal="center" vertical="center" wrapText="1"/>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0" fillId="3" borderId="1" xfId="0" applyFill="1" applyBorder="1" applyAlignment="1">
      <alignment horizontal="center"/>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2" xfId="0" applyFont="1" applyFill="1" applyBorder="1" applyAlignment="1">
      <alignment horizontal="center" vertical="top" wrapText="1"/>
    </xf>
    <xf numFmtId="0" fontId="7" fillId="6" borderId="1" xfId="0" applyFont="1" applyFill="1" applyBorder="1" applyAlignment="1">
      <alignment horizontal="left" vertical="top" wrapText="1"/>
    </xf>
    <xf numFmtId="0" fontId="6" fillId="4" borderId="20" xfId="0" applyFont="1" applyFill="1" applyBorder="1" applyAlignment="1">
      <alignment horizontal="center"/>
    </xf>
    <xf numFmtId="0" fontId="6" fillId="4" borderId="0" xfId="0" applyFont="1" applyFill="1" applyBorder="1" applyAlignment="1">
      <alignment horizontal="center"/>
    </xf>
  </cellXfs>
  <cellStyles count="2">
    <cellStyle name="Hyperlink" xfId="1" builtinId="8"/>
    <cellStyle name="Normal" xfId="0" builtinId="0"/>
  </cellStyles>
  <dxfs count="62">
    <dxf>
      <fill>
        <patternFill>
          <bgColor rgb="FF00B0F0"/>
        </patternFill>
      </fill>
    </dxf>
    <dxf>
      <font>
        <color theme="1"/>
      </font>
      <fill>
        <patternFill>
          <bgColor rgb="FF00B0F0"/>
        </patternFill>
      </fill>
    </dxf>
    <dxf>
      <font>
        <color rgb="FF9C0006"/>
      </font>
      <fill>
        <patternFill>
          <bgColor rgb="FFFFC7CE"/>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patternType="solid">
          <fgColor auto="1"/>
          <bgColor theme="9" tint="0.39994506668294322"/>
        </patternFill>
      </fill>
    </dxf>
    <dxf>
      <fill>
        <patternFill>
          <bgColor theme="5" tint="0.39994506668294322"/>
        </patternFill>
      </fill>
    </dxf>
    <dxf>
      <fill>
        <patternFill>
          <bgColor rgb="FF00B0F0"/>
        </patternFill>
      </fill>
    </dxf>
    <dxf>
      <font>
        <color auto="1"/>
      </font>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Calc!$D$6" fmlaRange="Calc!$J$8:$J$14" noThreeD="1" sel="3" val="0"/>
</file>

<file path=xl/ctrlProps/ctrlProp2.xml><?xml version="1.0" encoding="utf-8"?>
<formControlPr xmlns="http://schemas.microsoft.com/office/spreadsheetml/2009/9/main" objectType="Drop" dropStyle="combo" dx="16" fmlaLink="Calc!$D$5" fmlaRange="Calc!$A$8:$A$11" noThreeD="1" sel="2" val="0"/>
</file>

<file path=xl/ctrlProps/ctrlProp3.xml><?xml version="1.0" encoding="utf-8"?>
<formControlPr xmlns="http://schemas.microsoft.com/office/spreadsheetml/2009/9/main" objectType="Drop" dropStyle="combo" dx="16" fmlaLink="Calc!$J$74" fmlaRange="Calc!$I$73:$I$76" noThreeD="1" sel="1" val="0"/>
</file>

<file path=xl/ctrlProps/ctrlProp4.xml><?xml version="1.0" encoding="utf-8"?>
<formControlPr xmlns="http://schemas.microsoft.com/office/spreadsheetml/2009/9/main" objectType="Drop" dropStyle="combo" dx="16" fmlaLink="Calc!$J$75" fmlaRange="Calc!$I$73:$I$76" noThreeD="1" sel="1" val="0"/>
</file>

<file path=xl/ctrlProps/ctrlProp5.xml><?xml version="1.0" encoding="utf-8"?>
<formControlPr xmlns="http://schemas.microsoft.com/office/spreadsheetml/2009/9/main" objectType="Drop" dropStyle="combo" dx="16" fmlaLink="Calc!$J$76" fmlaRange="Calc!$I$73:$I$76" noThreeD="1" sel="1" val="0"/>
</file>

<file path=xl/ctrlProps/ctrlProp6.xml><?xml version="1.0" encoding="utf-8"?>
<formControlPr xmlns="http://schemas.microsoft.com/office/spreadsheetml/2009/9/main" objectType="Drop" dropLines="13" dropStyle="combo" dx="16" fmlaLink="Calc!$B$19" fmlaRange="Calc!$K$20:$K$31" noThreeD="1" sel="1" val="0"/>
</file>

<file path=xl/ctrlProps/ctrlProp7.xml><?xml version="1.0" encoding="utf-8"?>
<formControlPr xmlns="http://schemas.microsoft.com/office/spreadsheetml/2009/9/main" objectType="Drop" dropLines="4" dropStyle="combo" dx="16" fmlaRange="Calc!$I$51:$I$54" noThreeD="1" sel="1" val="0"/>
</file>

<file path=xl/ctrlProps/ctrlProp8.xml><?xml version="1.0" encoding="utf-8"?>
<formControlPr xmlns="http://schemas.microsoft.com/office/spreadsheetml/2009/9/main" objectType="Drop" dropLines="4" dropStyle="combo" dx="16" fmlaLink="Calc!$I$56" fmlaRange="Calc!$I$51:$I$54" noThreeD="1" sel="1" val="0"/>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24849</xdr:colOff>
      <xdr:row>14</xdr:row>
      <xdr:rowOff>82826</xdr:rowOff>
    </xdr:from>
    <xdr:to>
      <xdr:col>6</xdr:col>
      <xdr:colOff>3369469</xdr:colOff>
      <xdr:row>25</xdr:row>
      <xdr:rowOff>29765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483240" y="3410624"/>
          <a:ext cx="7118902" cy="1911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t>Notes:</a:t>
          </a:r>
        </a:p>
        <a:p>
          <a:r>
            <a:rPr lang="en-NZ" sz="900"/>
            <a:t>A </a:t>
          </a:r>
          <a:r>
            <a:rPr lang="en-NZ" sz="900" b="1"/>
            <a:t>controlled area </a:t>
          </a:r>
          <a:r>
            <a:rPr lang="en-NZ" sz="900"/>
            <a:t>is defined as the intended UAS operational area that only involves active participants (if any). </a:t>
          </a:r>
        </a:p>
        <a:p>
          <a:endParaRPr lang="en-NZ" sz="900"/>
        </a:p>
        <a:p>
          <a:r>
            <a:rPr lang="en-NZ" sz="900"/>
            <a:t>The </a:t>
          </a:r>
          <a:r>
            <a:rPr lang="en-NZ" sz="900" b="1"/>
            <a:t>max UA characteristic size </a:t>
          </a:r>
          <a:r>
            <a:rPr lang="en-NZ" sz="900"/>
            <a:t>(e.g. wingspan for fixed wing, blade diameter for rotorcraft, max. dimension for multicopters, etc). SORA states "In order to establish the GRC, the operator/ applicant only needs the max UA characteristic dimension and the knowledge of the intended operational scenario. The GRC can be read out of the table at the intersection between the applicable scenario and max UA characteristic dimension."</a:t>
          </a:r>
        </a:p>
        <a:p>
          <a:endParaRPr lang="en-NZ" sz="900"/>
        </a:p>
        <a:p>
          <a:pPr marL="0" marR="0" lvl="0" indent="0" defTabSz="914400" eaLnBrk="1" fontAlgn="auto" latinLnBrk="0" hangingPunct="1">
            <a:lnSpc>
              <a:spcPct val="100000"/>
            </a:lnSpc>
            <a:spcBef>
              <a:spcPts val="0"/>
            </a:spcBef>
            <a:spcAft>
              <a:spcPts val="0"/>
            </a:spcAft>
            <a:buClrTx/>
            <a:buSzTx/>
            <a:buFontTx/>
            <a:buNone/>
            <a:tabLst/>
            <a:defRPr/>
          </a:pPr>
          <a:r>
            <a:rPr lang="en-GB" sz="900">
              <a:solidFill>
                <a:schemeClr val="dk1"/>
              </a:solidFill>
              <a:effectLst/>
              <a:latin typeface="+mn-lt"/>
              <a:ea typeface="+mn-ea"/>
              <a:cs typeface="+mn-cs"/>
            </a:rPr>
            <a:t>An operation is defined as occurring over </a:t>
          </a:r>
          <a:r>
            <a:rPr lang="en-GB" sz="900" b="1">
              <a:solidFill>
                <a:schemeClr val="dk1"/>
              </a:solidFill>
              <a:effectLst/>
              <a:latin typeface="+mn-lt"/>
              <a:ea typeface="+mn-ea"/>
              <a:cs typeface="+mn-cs"/>
            </a:rPr>
            <a:t>gathering of people </a:t>
          </a:r>
          <a:r>
            <a:rPr lang="en-GB" sz="900">
              <a:solidFill>
                <a:schemeClr val="dk1"/>
              </a:solidFill>
              <a:effectLst/>
              <a:latin typeface="+mn-lt"/>
              <a:ea typeface="+mn-ea"/>
              <a:cs typeface="+mn-cs"/>
            </a:rPr>
            <a:t>if the intent of the UAS operation is to operate continuously over open-air assembly of people in which it is reasonable to assume that loss of control of the operation will result in direct hit of non-active participants.</a:t>
          </a:r>
        </a:p>
        <a:p>
          <a:pPr marL="0" marR="0" lvl="0" indent="0" defTabSz="914400" eaLnBrk="1" fontAlgn="auto" latinLnBrk="0" hangingPunct="1">
            <a:lnSpc>
              <a:spcPct val="100000"/>
            </a:lnSpc>
            <a:spcBef>
              <a:spcPts val="0"/>
            </a:spcBef>
            <a:spcAft>
              <a:spcPts val="0"/>
            </a:spcAft>
            <a:buClrTx/>
            <a:buSzTx/>
            <a:buFontTx/>
            <a:buNone/>
            <a:tabLst/>
            <a:defRPr/>
          </a:pPr>
          <a:endParaRPr lang="en-GB"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1">
              <a:solidFill>
                <a:schemeClr val="dk1"/>
              </a:solidFill>
              <a:effectLst/>
              <a:latin typeface="+mn-lt"/>
              <a:ea typeface="+mn-ea"/>
              <a:cs typeface="+mn-cs"/>
            </a:rPr>
            <a:t>EVLOS is considered as BVLOS for GRC determination</a:t>
          </a:r>
          <a:endParaRPr lang="en-NZ" sz="900" b="1">
            <a:solidFill>
              <a:schemeClr val="dk1"/>
            </a:solidFill>
            <a:effectLst/>
            <a:latin typeface="+mn-lt"/>
            <a:ea typeface="+mn-ea"/>
            <a:cs typeface="+mn-cs"/>
          </a:endParaRPr>
        </a:p>
      </xdr:txBody>
    </xdr:sp>
    <xdr:clientData/>
  </xdr:twoCellAnchor>
  <xdr:twoCellAnchor>
    <xdr:from>
      <xdr:col>4</xdr:col>
      <xdr:colOff>237504</xdr:colOff>
      <xdr:row>4</xdr:row>
      <xdr:rowOff>1656</xdr:rowOff>
    </xdr:from>
    <xdr:to>
      <xdr:col>6</xdr:col>
      <xdr:colOff>2470546</xdr:colOff>
      <xdr:row>9</xdr:row>
      <xdr:rowOff>8282</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3261692" y="739844"/>
          <a:ext cx="3441527" cy="1084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t>*Speed: </a:t>
          </a:r>
          <a:r>
            <a:rPr lang="en-NZ" sz="900"/>
            <a:t>Generally use Vcruise for fixed-wing aircraft and the terminal velocity for other aircraft (i.e. multi-rotors). Specific designs (e.g. gyrocopters) might need additional considerations. A useful guidance to determine the terminal velocity can be found at https://www.grc.nasa.gov/WWW/K-12/airplane/termv.html</a:t>
          </a:r>
        </a:p>
      </xdr:txBody>
    </xdr:sp>
    <xdr:clientData/>
  </xdr:twoCellAnchor>
  <xdr:twoCellAnchor>
    <xdr:from>
      <xdr:col>1</xdr:col>
      <xdr:colOff>29610</xdr:colOff>
      <xdr:row>40</xdr:row>
      <xdr:rowOff>67499</xdr:rowOff>
    </xdr:from>
    <xdr:to>
      <xdr:col>6</xdr:col>
      <xdr:colOff>0</xdr:colOff>
      <xdr:row>41</xdr:row>
      <xdr:rowOff>585108</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492253" y="28125428"/>
          <a:ext cx="4311068" cy="69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a:t>* </a:t>
          </a:r>
          <a:r>
            <a:rPr lang="en-NZ" sz="900">
              <a:solidFill>
                <a:schemeClr val="dk1"/>
              </a:solidFill>
              <a:effectLst/>
              <a:latin typeface="+mn-lt"/>
              <a:ea typeface="+mn-ea"/>
              <a:cs typeface="+mn-cs"/>
            </a:rPr>
            <a:t>Meant as a means to reduce the number of people at risk.</a:t>
          </a:r>
        </a:p>
        <a:p>
          <a:endParaRPr lang="en-NZ" sz="900">
            <a:solidFill>
              <a:schemeClr val="dk1"/>
            </a:solidFill>
            <a:effectLst/>
            <a:latin typeface="+mn-lt"/>
            <a:ea typeface="+mn-ea"/>
            <a:cs typeface="+mn-cs"/>
          </a:endParaRPr>
        </a:p>
        <a:p>
          <a:r>
            <a:rPr lang="en-NZ" sz="900">
              <a:solidFill>
                <a:schemeClr val="dk1"/>
              </a:solidFill>
              <a:effectLst/>
              <a:latin typeface="+mn-lt"/>
              <a:ea typeface="+mn-ea"/>
              <a:cs typeface="+mn-cs"/>
            </a:rPr>
            <a:t>** </a:t>
          </a:r>
          <a:r>
            <a:rPr lang="en-NZ" sz="900"/>
            <a:t>Meant as a means to reduce the energy absorbed by the people of the ground upon impact.</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11</xdr:row>
          <xdr:rowOff>28575</xdr:rowOff>
        </xdr:from>
        <xdr:to>
          <xdr:col>6</xdr:col>
          <xdr:colOff>1533525</xdr:colOff>
          <xdr:row>11</xdr:row>
          <xdr:rowOff>228600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6</xdr:col>
          <xdr:colOff>1514475</xdr:colOff>
          <xdr:row>10</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2409825</xdr:rowOff>
        </xdr:from>
        <xdr:to>
          <xdr:col>4</xdr:col>
          <xdr:colOff>352425</xdr:colOff>
          <xdr:row>31</xdr:row>
          <xdr:rowOff>2647950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495300</xdr:rowOff>
        </xdr:from>
        <xdr:to>
          <xdr:col>4</xdr:col>
          <xdr:colOff>295275</xdr:colOff>
          <xdr:row>35</xdr:row>
          <xdr:rowOff>733425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1800225</xdr:rowOff>
        </xdr:from>
        <xdr:to>
          <xdr:col>4</xdr:col>
          <xdr:colOff>352425</xdr:colOff>
          <xdr:row>37</xdr:row>
          <xdr:rowOff>2057400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4762</xdr:colOff>
      <xdr:row>14</xdr:row>
      <xdr:rowOff>114298</xdr:rowOff>
    </xdr:from>
    <xdr:to>
      <xdr:col>1</xdr:col>
      <xdr:colOff>1990725</xdr:colOff>
      <xdr:row>28</xdr:row>
      <xdr:rowOff>52388</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471487" y="2990848"/>
          <a:ext cx="1985963" cy="2605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000" b="1">
              <a:solidFill>
                <a:schemeClr val="dk1"/>
              </a:solidFill>
              <a:effectLst/>
              <a:latin typeface="+mn-lt"/>
              <a:ea typeface="+mn-ea"/>
              <a:cs typeface="+mn-cs"/>
            </a:rPr>
            <a:t>* "Atypical" airspace:</a:t>
          </a:r>
        </a:p>
        <a:p>
          <a:pPr lvl="0"/>
          <a:r>
            <a:rPr lang="en-GB" sz="1000">
              <a:solidFill>
                <a:schemeClr val="dk1"/>
              </a:solidFill>
              <a:effectLst/>
              <a:latin typeface="+mn-lt"/>
              <a:ea typeface="+mn-ea"/>
              <a:cs typeface="+mn-cs"/>
            </a:rPr>
            <a:t>- Restricted Airspace / Danger area</a:t>
          </a:r>
        </a:p>
        <a:p>
          <a:pPr lvl="0"/>
          <a:r>
            <a:rPr lang="en-GB" sz="1000">
              <a:solidFill>
                <a:schemeClr val="dk1"/>
              </a:solidFill>
              <a:effectLst/>
              <a:latin typeface="+mn-lt"/>
              <a:ea typeface="+mn-ea"/>
              <a:cs typeface="+mn-cs"/>
            </a:rPr>
            <a:t>- Airspace where normal manned aircraft cannot go (e.g. airspace within 100 ft. of buildings or structures); </a:t>
          </a:r>
          <a:endParaRPr lang="en-NZ" sz="1000">
            <a:solidFill>
              <a:schemeClr val="dk1"/>
            </a:solidFill>
            <a:effectLst/>
            <a:latin typeface="+mn-lt"/>
            <a:ea typeface="+mn-ea"/>
            <a:cs typeface="+mn-cs"/>
          </a:endParaRPr>
        </a:p>
        <a:p>
          <a:r>
            <a:rPr lang="en-GB" sz="1000">
              <a:solidFill>
                <a:schemeClr val="dk1"/>
              </a:solidFill>
              <a:effectLst/>
              <a:latin typeface="+mn-lt"/>
              <a:ea typeface="+mn-ea"/>
              <a:cs typeface="+mn-cs"/>
            </a:rPr>
            <a:t>- Airspace characterization where the unmitigated</a:t>
          </a:r>
          <a:r>
            <a:rPr lang="en-GB" sz="1000" baseline="0">
              <a:solidFill>
                <a:schemeClr val="dk1"/>
              </a:solidFill>
              <a:effectLst/>
              <a:latin typeface="+mn-lt"/>
              <a:ea typeface="+mn-ea"/>
              <a:cs typeface="+mn-cs"/>
            </a:rPr>
            <a:t> </a:t>
          </a:r>
          <a:r>
            <a:rPr lang="en-GB" sz="1000">
              <a:solidFill>
                <a:schemeClr val="dk1"/>
              </a:solidFill>
              <a:effectLst/>
              <a:latin typeface="+mn-lt"/>
              <a:ea typeface="+mn-ea"/>
              <a:cs typeface="+mn-cs"/>
            </a:rPr>
            <a:t>encounter rate of manned aircraft during the UAS operation (encounter is defined as proximity of 3000 ft. horizontally and ± 350 ft. vertically) can be shown to be less than 1E-6 per flight hour.</a:t>
          </a:r>
          <a:endParaRPr lang="en-NZ" sz="1000"/>
        </a:p>
      </xdr:txBody>
    </xdr:sp>
    <xdr:clientData/>
  </xdr:twoCellAnchor>
  <xdr:twoCellAnchor>
    <xdr:from>
      <xdr:col>1</xdr:col>
      <xdr:colOff>57150</xdr:colOff>
      <xdr:row>48</xdr:row>
      <xdr:rowOff>57151</xdr:rowOff>
    </xdr:from>
    <xdr:to>
      <xdr:col>8</xdr:col>
      <xdr:colOff>0</xdr:colOff>
      <xdr:row>54</xdr:row>
      <xdr:rowOff>9525</xdr:rowOff>
    </xdr:to>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523875" y="9429751"/>
          <a:ext cx="6315075" cy="1095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solidFill>
                <a:schemeClr val="dk1"/>
              </a:solidFill>
              <a:effectLst/>
              <a:latin typeface="+mn-lt"/>
              <a:ea typeface="+mn-ea"/>
              <a:cs typeface="+mn-cs"/>
            </a:rPr>
            <a:t>In order to be allowed to reduce the initial ARC, the operator/applicant will need to demonstrate to the competent authority that operational restrictions imposed on the UAS can lower the risk of collision, by showing that the local airspace aircraft density under the operational restrictions, are much lower than the generalized ARC assessment density.  This assessment would normally take the form of a local airspace characterization study to show that the local density, under the operational restrictions, can support a reduction in the ARC. </a:t>
          </a:r>
          <a:endParaRPr lang="en-NZ" sz="900"/>
        </a:p>
      </xdr:txBody>
    </xdr:sp>
    <xdr:clientData/>
  </xdr:twoCellAnchor>
  <xdr:twoCellAnchor>
    <xdr:from>
      <xdr:col>1</xdr:col>
      <xdr:colOff>2085985</xdr:colOff>
      <xdr:row>18</xdr:row>
      <xdr:rowOff>1684</xdr:rowOff>
    </xdr:from>
    <xdr:to>
      <xdr:col>7</xdr:col>
      <xdr:colOff>1445559</xdr:colOff>
      <xdr:row>28</xdr:row>
      <xdr:rowOff>66678</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2590250" y="3441890"/>
          <a:ext cx="10811985" cy="1857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1000" b="1" i="0" u="none" strike="noStrike" baseline="0">
              <a:solidFill>
                <a:schemeClr val="dk1"/>
              </a:solidFill>
              <a:latin typeface="+mn-lt"/>
              <a:ea typeface="+mn-ea"/>
              <a:cs typeface="+mn-cs"/>
            </a:rPr>
            <a:t>***Airport Environment </a:t>
          </a:r>
          <a:r>
            <a:rPr lang="en-NZ" sz="1000" b="0" i="0" u="none" strike="noStrike" baseline="0">
              <a:solidFill>
                <a:schemeClr val="dk1"/>
              </a:solidFill>
              <a:latin typeface="+mn-lt"/>
              <a:ea typeface="+mn-ea"/>
              <a:cs typeface="+mn-cs"/>
            </a:rPr>
            <a:t>is generally defined as;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a) Class A, B, C, D, or E controlled airspaces which touch the surface with an airport and/or controlled airspaces which do not touch the surface, but in connection to an airport (normally depicted on aeronautical charts and sectionals); or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b) Any Mode C Veil (US) or TMZ (Europe) in Class A, B, C, D, or E, controlled airspace; or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c) 5 nautical miles  (9km) from an airport having an operational control tower; or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d) 3 nautical miles (5.5km) from an airport with a published instrument flight procedure, but not an operational tower; or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e) 2 nautical miles (4km) from an airport without a published instrument flight procedure or an operational tower; or </a:t>
          </a:r>
        </a:p>
        <a:p>
          <a:pPr marL="0" marR="0" indent="0" defTabSz="914400" eaLnBrk="1" fontAlgn="auto" latinLnBrk="0" hangingPunct="1">
            <a:lnSpc>
              <a:spcPct val="100000"/>
            </a:lnSpc>
            <a:spcBef>
              <a:spcPts val="0"/>
            </a:spcBef>
            <a:spcAft>
              <a:spcPts val="0"/>
            </a:spcAft>
            <a:buClrTx/>
            <a:buSzTx/>
            <a:buFontTx/>
            <a:buNone/>
            <a:tabLst/>
            <a:defRPr/>
          </a:pPr>
          <a:r>
            <a:rPr lang="en-NZ" sz="1000" b="0" i="0" u="none" strike="noStrike" baseline="0">
              <a:solidFill>
                <a:schemeClr val="dk1"/>
              </a:solidFill>
              <a:latin typeface="+mn-lt"/>
              <a:ea typeface="+mn-ea"/>
              <a:cs typeface="+mn-cs"/>
            </a:rPr>
            <a:t>f) 2 nautical miles (4km) from a heliport with a published instrument flight procedure. 	</a:t>
          </a:r>
        </a:p>
      </xdr:txBody>
    </xdr:sp>
    <xdr:clientData/>
  </xdr:twoCellAnchor>
  <xdr:twoCellAnchor>
    <xdr:from>
      <xdr:col>1</xdr:col>
      <xdr:colOff>2085981</xdr:colOff>
      <xdr:row>14</xdr:row>
      <xdr:rowOff>104774</xdr:rowOff>
    </xdr:from>
    <xdr:to>
      <xdr:col>7</xdr:col>
      <xdr:colOff>1411942</xdr:colOff>
      <xdr:row>17</xdr:row>
      <xdr:rowOff>133350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590246" y="2827803"/>
          <a:ext cx="10778372" cy="566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000" b="1">
              <a:solidFill>
                <a:schemeClr val="dk1"/>
              </a:solidFill>
              <a:effectLst/>
              <a:latin typeface="+mn-lt"/>
              <a:ea typeface="+mn-ea"/>
              <a:cs typeface="+mn-cs"/>
            </a:rPr>
            <a:t>**Urban Environment is defined as</a:t>
          </a:r>
        </a:p>
        <a:p>
          <a:pPr lvl="0"/>
          <a:r>
            <a:rPr lang="en-GB" sz="1000" b="0">
              <a:solidFill>
                <a:schemeClr val="dk1"/>
              </a:solidFill>
              <a:effectLst/>
              <a:latin typeface="+mn-lt"/>
              <a:ea typeface="+mn-ea"/>
              <a:cs typeface="+mn-cs"/>
            </a:rPr>
            <a:t> All areas and ½ nm (1km) buffer around those</a:t>
          </a:r>
          <a:r>
            <a:rPr lang="en-GB" sz="1000" b="0" baseline="0">
              <a:solidFill>
                <a:schemeClr val="dk1"/>
              </a:solidFill>
              <a:effectLst/>
              <a:latin typeface="+mn-lt"/>
              <a:ea typeface="+mn-ea"/>
              <a:cs typeface="+mn-cs"/>
            </a:rPr>
            <a:t> areas</a:t>
          </a:r>
          <a:r>
            <a:rPr lang="en-GB" sz="1000" b="0">
              <a:solidFill>
                <a:schemeClr val="dk1"/>
              </a:solidFill>
              <a:effectLst/>
              <a:latin typeface="+mn-lt"/>
              <a:ea typeface="+mn-ea"/>
              <a:cs typeface="+mn-cs"/>
            </a:rPr>
            <a:t> containing an average population of 500 people per square mile (1295 people per square kilometer). </a:t>
          </a:r>
          <a:endParaRPr lang="en-NZ" sz="1000" b="0"/>
        </a:p>
      </xdr:txBody>
    </xdr:sp>
    <xdr:clientData/>
  </xdr:twoCellAnchor>
  <xdr:twoCellAnchor>
    <xdr:from>
      <xdr:col>1</xdr:col>
      <xdr:colOff>9525</xdr:colOff>
      <xdr:row>28</xdr:row>
      <xdr:rowOff>123824</xdr:rowOff>
    </xdr:from>
    <xdr:to>
      <xdr:col>7</xdr:col>
      <xdr:colOff>1434354</xdr:colOff>
      <xdr:row>34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13790" y="5356971"/>
          <a:ext cx="12877240" cy="1028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baseline="0">
              <a:solidFill>
                <a:schemeClr val="dk1"/>
              </a:solidFill>
              <a:latin typeface="+mn-lt"/>
              <a:ea typeface="+mn-ea"/>
              <a:cs typeface="+mn-cs"/>
            </a:rPr>
            <a:t>Operations in Class A, B, C, D, E , F airspace or operations in Class G Mode C veil/TMZ may likely require prior approval from the Air Navigation Service Provider (ANSP). The SORA process should not be used to support operations of a UA in a given airspace without the UAS being equipped with the required equipment for operations in that airspace (e.g. equipment required to ensure interoperability with other airspace users). In these cases, specific exemptions have to be granted by the air navigation authority. Those exemptions are outside the scope of the SORA. </a:t>
          </a:r>
          <a:endParaRPr lang="en-NZ" sz="1100"/>
        </a:p>
      </xdr:txBody>
    </xdr:sp>
    <xdr:clientData/>
  </xdr:twoCellAnchor>
  <xdr:twoCellAnchor>
    <xdr:from>
      <xdr:col>9</xdr:col>
      <xdr:colOff>295275</xdr:colOff>
      <xdr:row>48</xdr:row>
      <xdr:rowOff>66676</xdr:rowOff>
    </xdr:from>
    <xdr:to>
      <xdr:col>18</xdr:col>
      <xdr:colOff>0</xdr:colOff>
      <xdr:row>67</xdr:row>
      <xdr:rowOff>156882</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4750863" y="8930529"/>
          <a:ext cx="5655049" cy="3720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b="0" i="0" u="none" strike="noStrike" baseline="0">
              <a:solidFill>
                <a:schemeClr val="dk1"/>
              </a:solidFill>
              <a:latin typeface="+mn-lt"/>
              <a:ea typeface="+mn-ea"/>
              <a:cs typeface="+mn-cs"/>
            </a:rPr>
            <a:t>In essence, a Strategic Mitigation reduction case should be considered a small-scale safety case. The size and complexity of that safety case depends entirely on what the operator is trying to do, and where/when they want to do it. Thinking of it as a safety case has two advantages; first, it aids the operator by giving them a structured approach into which the operation can be described and captured, the hazards, analyse the risk, and treat the threat. Second, the safety case structure helps the local authorities / qualified entities quickly understand the operator's intended operation. </a:t>
          </a:r>
        </a:p>
        <a:p>
          <a:endParaRPr lang="en-NZ" sz="1000" b="0" i="0" u="none" strike="noStrike" baseline="0">
            <a:solidFill>
              <a:schemeClr val="dk1"/>
            </a:solidFill>
            <a:latin typeface="+mn-lt"/>
            <a:ea typeface="+mn-ea"/>
            <a:cs typeface="+mn-cs"/>
          </a:endParaRPr>
        </a:p>
        <a:p>
          <a:r>
            <a:rPr lang="en-NZ" sz="1000" b="0" i="0" u="none" strike="noStrike" baseline="0">
              <a:solidFill>
                <a:schemeClr val="dk1"/>
              </a:solidFill>
              <a:latin typeface="+mn-lt"/>
              <a:ea typeface="+mn-ea"/>
              <a:cs typeface="+mn-cs"/>
            </a:rPr>
            <a:t>There is no single way in which to do a safety case, however it is recommended that the operator uses a process to which the local authorities / qualified entities are familiar. This familiarity and standardization in safety case process can greatly reduce approval time. A good reference is Annex 19 and associated document ICAO Doc. 9859 Safety Management Manual. In the US, the FAA published ATO Safety Risk Management (SMS) manual and FAA Order 8040.4B. Regardless of which safety manual the operator uses, they all tend to follow the same general outline. </a:t>
          </a:r>
        </a:p>
        <a:p>
          <a:endParaRPr lang="en-NZ" sz="1000" b="0" i="0" u="none" strike="noStrike" baseline="0">
            <a:solidFill>
              <a:schemeClr val="dk1"/>
            </a:solidFill>
            <a:latin typeface="+mn-lt"/>
            <a:ea typeface="+mn-ea"/>
            <a:cs typeface="+mn-cs"/>
          </a:endParaRPr>
        </a:p>
        <a:p>
          <a:r>
            <a:rPr lang="en-NZ" sz="1000" b="0" i="0" u="none" strike="noStrike" baseline="0">
              <a:solidFill>
                <a:schemeClr val="dk1"/>
              </a:solidFill>
              <a:latin typeface="+mn-lt"/>
              <a:ea typeface="+mn-ea"/>
              <a:cs typeface="+mn-cs"/>
            </a:rPr>
            <a:t>It is important to note that the SORA is not advocating a full-scale safety assessment; the scale of the assessment will be determined by what is need for demonstration to the local authorities / qualified entities. The SORA is advocating that the operator uses the methodology of these safety processes in orders to ensure standardization and completeness. </a:t>
          </a:r>
        </a:p>
        <a:p>
          <a:endParaRPr lang="en-NZ" sz="1000" b="0" i="0" u="none" strike="noStrike" baseline="0">
            <a:solidFill>
              <a:schemeClr val="dk1"/>
            </a:solidFill>
            <a:latin typeface="+mn-lt"/>
            <a:ea typeface="+mn-ea"/>
            <a:cs typeface="+mn-cs"/>
          </a:endParaRPr>
        </a:p>
        <a:p>
          <a:r>
            <a:rPr lang="en-NZ" sz="1000" b="0" i="0" u="none" strike="noStrike" baseline="0">
              <a:solidFill>
                <a:schemeClr val="dk1"/>
              </a:solidFill>
              <a:latin typeface="+mn-lt"/>
              <a:ea typeface="+mn-ea"/>
              <a:cs typeface="+mn-cs"/>
            </a:rPr>
            <a:t>Annex C contain more information on how an operator might demonstrate to the local authorities / qualified entities, lowering the ARC through Strategic Mitigation by Operational Restrictions. </a:t>
          </a:r>
        </a:p>
        <a:p>
          <a:endParaRPr lang="en-NZ" sz="10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4</xdr:row>
          <xdr:rowOff>57150</xdr:rowOff>
        </xdr:from>
        <xdr:to>
          <xdr:col>4</xdr:col>
          <xdr:colOff>2933700</xdr:colOff>
          <xdr:row>4</xdr:row>
          <xdr:rowOff>266700</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59872</xdr:colOff>
      <xdr:row>66</xdr:row>
      <xdr:rowOff>77562</xdr:rowOff>
    </xdr:from>
    <xdr:to>
      <xdr:col>8</xdr:col>
      <xdr:colOff>1</xdr:colOff>
      <xdr:row>80</xdr:row>
      <xdr:rowOff>0</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526597" y="12888687"/>
          <a:ext cx="6312354" cy="2589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0" i="0" u="none" strike="noStrike" baseline="0">
              <a:solidFill>
                <a:schemeClr val="dk1"/>
              </a:solidFill>
              <a:latin typeface="+mn-lt"/>
              <a:ea typeface="+mn-ea"/>
              <a:cs typeface="+mn-cs"/>
            </a:rPr>
            <a:t>The maximum amount of ARC reduction through Strategic Mitigation by Common Structures and Rules is one ARC level. </a:t>
          </a:r>
        </a:p>
        <a:p>
          <a:endParaRPr lang="en-NZ" sz="900"/>
        </a:p>
        <a:p>
          <a:r>
            <a:rPr lang="en-NZ" sz="900"/>
            <a:t>To claim the Final ARC reduction, the operator must show the following:</a:t>
          </a:r>
        </a:p>
        <a:p>
          <a:pPr lvl="1"/>
          <a:r>
            <a:rPr lang="en-NZ" sz="900"/>
            <a:t>• Be equipped with Electronic Cooperative system and Anti-Collision Lighting </a:t>
          </a:r>
        </a:p>
        <a:p>
          <a:pPr lvl="1"/>
          <a:r>
            <a:rPr lang="en-NZ" sz="900"/>
            <a:t>• Have a procedure to verify other known traffic during the UAS flight operation </a:t>
          </a:r>
        </a:p>
        <a:p>
          <a:pPr lvl="1"/>
          <a:r>
            <a:rPr lang="en-NZ" sz="900"/>
            <a:t>• Have a procedure to notifying other airspace users of planned UAS operation </a:t>
          </a:r>
        </a:p>
        <a:p>
          <a:pPr lvl="1"/>
          <a:r>
            <a:rPr lang="en-NZ" sz="900"/>
            <a:t>• Have a procedure to check for unscheduled events notification of unforeseen heavy manned aircraft airspace usage </a:t>
          </a:r>
        </a:p>
        <a:p>
          <a:pPr lvl="1"/>
          <a:r>
            <a:rPr lang="en-NZ" sz="900"/>
            <a:t>• Have airspace owner and CAA permission and approval of UAS operation;</a:t>
          </a:r>
        </a:p>
        <a:p>
          <a:pPr lvl="0"/>
          <a:r>
            <a:rPr lang="en-NZ" sz="900"/>
            <a:t> and </a:t>
          </a:r>
        </a:p>
        <a:p>
          <a:pPr lvl="1"/>
          <a:r>
            <a:rPr lang="en-NZ" sz="900"/>
            <a:t>• Use a UTM or U-Space separation services or some CAA authorized relevant authority which will provide procedural separation services from manned aircraft, where available; </a:t>
          </a:r>
        </a:p>
        <a:p>
          <a:pPr lvl="1"/>
          <a:r>
            <a:rPr lang="en-NZ" sz="900"/>
            <a:t>or </a:t>
          </a:r>
        </a:p>
        <a:p>
          <a:pPr lvl="1"/>
          <a:r>
            <a:rPr lang="en-NZ" sz="900"/>
            <a:t>• Use CAA required UAS Flight Rules, Regulation, and Policies, etc., for the UAS area of operation </a:t>
          </a:r>
        </a:p>
        <a:p>
          <a:pPr lvl="1"/>
          <a:r>
            <a:rPr lang="en-NZ" sz="900"/>
            <a:t>• Use CAA required general airspace structure to keep UAS away from manned aircraft </a:t>
          </a:r>
        </a:p>
        <a:p>
          <a:pPr lvl="1"/>
          <a:r>
            <a:rPr lang="en-NZ" sz="900">
              <a:solidFill>
                <a:schemeClr val="tx1"/>
              </a:solidFill>
            </a:rPr>
            <a:t>• Use CAA required specific UAS airspace procedural separation services for local area, to keep UAS away from manned aircraft </a:t>
          </a:r>
        </a:p>
        <a:p>
          <a:pPr lvl="1"/>
          <a:r>
            <a:rPr lang="en-NZ" sz="900">
              <a:solidFill>
                <a:schemeClr val="tx1"/>
              </a:solidFill>
            </a:rPr>
            <a:t>• Have UAS operator direct line of communication to the airspace controller or separating authority </a:t>
          </a:r>
        </a:p>
        <a:p>
          <a:pPr lvl="1"/>
          <a:r>
            <a:rPr lang="en-NZ" sz="900">
              <a:solidFill>
                <a:schemeClr val="tx1"/>
              </a:solidFill>
            </a:rPr>
            <a:t>• Have Temporary Flight Restriction (TFR) used as short-term mitigation to keep UAS away from manned aircraft</a:t>
          </a:r>
        </a:p>
        <a:p>
          <a:pPr lvl="0"/>
          <a:endParaRPr lang="en-NZ" sz="9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219075</xdr:colOff>
          <xdr:row>62</xdr:row>
          <xdr:rowOff>76200</xdr:rowOff>
        </xdr:from>
        <xdr:to>
          <xdr:col>7</xdr:col>
          <xdr:colOff>847725</xdr:colOff>
          <xdr:row>62</xdr:row>
          <xdr:rowOff>304800</xdr:rowOff>
        </xdr:to>
        <xdr:sp macro="" textlink="">
          <xdr:nvSpPr>
            <xdr:cNvPr id="8215" name="Drop Down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88</xdr:row>
          <xdr:rowOff>76200</xdr:rowOff>
        </xdr:from>
        <xdr:to>
          <xdr:col>7</xdr:col>
          <xdr:colOff>876300</xdr:colOff>
          <xdr:row>88</xdr:row>
          <xdr:rowOff>304800</xdr:rowOff>
        </xdr:to>
        <xdr:sp macro="" textlink="">
          <xdr:nvSpPr>
            <xdr:cNvPr id="8217" name="Drop Down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94</xdr:row>
      <xdr:rowOff>0</xdr:rowOff>
    </xdr:from>
    <xdr:to>
      <xdr:col>7</xdr:col>
      <xdr:colOff>1479178</xdr:colOff>
      <xdr:row>98</xdr:row>
      <xdr:rowOff>95250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504266" y="17918206"/>
          <a:ext cx="12931588" cy="81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baseline="0">
              <a:solidFill>
                <a:schemeClr val="dk1"/>
              </a:solidFill>
              <a:latin typeface="+mn-lt"/>
              <a:ea typeface="+mn-ea"/>
              <a:cs typeface="+mn-cs"/>
            </a:rPr>
            <a:t>Tactical mitigations are applied to mitigate and reduce risk of mid-air collision, and requirements are based on residual air risk class. See SORA Main Body section 2.4.4 and Annex D for more information. </a:t>
          </a:r>
        </a:p>
        <a:p>
          <a:endParaRPr lang="en-NZ" sz="1100" b="0" i="0" u="none" strike="noStrike" baseline="0">
            <a:solidFill>
              <a:schemeClr val="dk1"/>
            </a:solidFill>
            <a:latin typeface="+mn-lt"/>
            <a:ea typeface="+mn-ea"/>
            <a:cs typeface="+mn-cs"/>
          </a:endParaRPr>
        </a:p>
        <a:p>
          <a:r>
            <a:rPr lang="en-NZ" sz="1100" b="0" i="0" u="none" strike="noStrike" baseline="0">
              <a:solidFill>
                <a:schemeClr val="dk1"/>
              </a:solidFill>
              <a:latin typeface="+mn-lt"/>
              <a:ea typeface="+mn-ea"/>
              <a:cs typeface="+mn-cs"/>
            </a:rPr>
            <a:t>VLOS is considered an appropriate tactical mitigation for all ARC levels and no additional requirement is levied. </a:t>
          </a:r>
          <a:endParaRPr lang="en-NZ"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88451</xdr:colOff>
      <xdr:row>0</xdr:row>
      <xdr:rowOff>201388</xdr:rowOff>
    </xdr:from>
    <xdr:to>
      <xdr:col>10</xdr:col>
      <xdr:colOff>2047880</xdr:colOff>
      <xdr:row>5</xdr:row>
      <xdr:rowOff>65318</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89594" y="201388"/>
          <a:ext cx="5810250" cy="1183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spcAft>
              <a:spcPts val="300"/>
            </a:spcAft>
          </a:pPr>
          <a:r>
            <a:rPr lang="en-GB" sz="900">
              <a:solidFill>
                <a:schemeClr val="dk1"/>
              </a:solidFill>
              <a:effectLst/>
              <a:latin typeface="+mn-lt"/>
              <a:ea typeface="+mn-ea"/>
              <a:cs typeface="+mn-cs"/>
            </a:rPr>
            <a:t>O is </a:t>
          </a:r>
          <a:r>
            <a:rPr lang="en-GB" sz="900" b="1">
              <a:solidFill>
                <a:schemeClr val="dk1"/>
              </a:solidFill>
              <a:effectLst/>
              <a:latin typeface="+mn-lt"/>
              <a:ea typeface="+mn-ea"/>
              <a:cs typeface="+mn-cs"/>
            </a:rPr>
            <a:t>Optional</a:t>
          </a:r>
        </a:p>
        <a:p>
          <a:pPr>
            <a:spcAft>
              <a:spcPts val="300"/>
            </a:spcAft>
          </a:pPr>
          <a:r>
            <a:rPr lang="en-NZ" sz="900" b="1" i="0" u="none" strike="noStrike" baseline="0">
              <a:solidFill>
                <a:schemeClr val="dk1"/>
              </a:solidFill>
              <a:latin typeface="+mn-lt"/>
              <a:ea typeface="+mn-ea"/>
              <a:cs typeface="+mn-cs"/>
            </a:rPr>
            <a:t>Low </a:t>
          </a:r>
          <a:r>
            <a:rPr lang="en-NZ" sz="900" b="0" i="0" u="none" strike="noStrike" baseline="0">
              <a:solidFill>
                <a:schemeClr val="dk1"/>
              </a:solidFill>
              <a:latin typeface="+mn-lt"/>
              <a:ea typeface="+mn-ea"/>
              <a:cs typeface="+mn-cs"/>
            </a:rPr>
            <a:t>level of assurance can be one for which the applicant declares that the required level of integrity has been achieved. </a:t>
          </a:r>
        </a:p>
        <a:p>
          <a:pPr>
            <a:spcAft>
              <a:spcPts val="300"/>
            </a:spcAft>
          </a:pPr>
          <a:r>
            <a:rPr lang="en-NZ" sz="900" b="1" i="0" u="none" strike="noStrike" baseline="0">
              <a:solidFill>
                <a:schemeClr val="dk1"/>
              </a:solidFill>
              <a:latin typeface="+mn-lt"/>
              <a:ea typeface="+mn-ea"/>
              <a:cs typeface="+mn-cs"/>
            </a:rPr>
            <a:t>Medium </a:t>
          </a:r>
          <a:r>
            <a:rPr lang="en-NZ" sz="900" b="0" i="0" u="none" strike="noStrike" baseline="0">
              <a:solidFill>
                <a:schemeClr val="dk1"/>
              </a:solidFill>
              <a:latin typeface="+mn-lt"/>
              <a:ea typeface="+mn-ea"/>
              <a:cs typeface="+mn-cs"/>
            </a:rPr>
            <a:t>level of assurance can be one for which the applicant provides supporting evidence that the required level of integrity has been achieved. This is typically achieved by means of testing (e.g. for technical mitigations) or by proof of experience (e.g. for human-related mitigations). </a:t>
          </a:r>
        </a:p>
        <a:p>
          <a:pPr>
            <a:spcAft>
              <a:spcPts val="300"/>
            </a:spcAft>
          </a:pPr>
          <a:r>
            <a:rPr lang="en-NZ" sz="900" b="1" i="0" u="none" strike="noStrike" baseline="0">
              <a:solidFill>
                <a:schemeClr val="dk1"/>
              </a:solidFill>
              <a:latin typeface="+mn-lt"/>
              <a:ea typeface="+mn-ea"/>
              <a:cs typeface="+mn-cs"/>
            </a:rPr>
            <a:t>High </a:t>
          </a:r>
          <a:r>
            <a:rPr lang="en-NZ" sz="900" b="0" i="0" u="none" strike="noStrike" baseline="0">
              <a:solidFill>
                <a:schemeClr val="dk1"/>
              </a:solidFill>
              <a:latin typeface="+mn-lt"/>
              <a:ea typeface="+mn-ea"/>
              <a:cs typeface="+mn-cs"/>
            </a:rPr>
            <a:t>level of assurance is typically one for which validation of the achieved integrity has been accepted by a competent third party. </a:t>
          </a:r>
          <a:endParaRPr lang="en-NZ" sz="9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180420</xdr:colOff>
      <xdr:row>21</xdr:row>
      <xdr:rowOff>113236</xdr:rowOff>
    </xdr:from>
    <xdr:to>
      <xdr:col>6</xdr:col>
      <xdr:colOff>446539</xdr:colOff>
      <xdr:row>32</xdr:row>
      <xdr:rowOff>29725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80420" y="5004324"/>
          <a:ext cx="4657144" cy="2011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900">
              <a:solidFill>
                <a:schemeClr val="dk1"/>
              </a:solidFill>
              <a:effectLst/>
              <a:latin typeface="+mn-lt"/>
              <a:ea typeface="+mn-ea"/>
              <a:cs typeface="+mn-cs"/>
            </a:rPr>
            <a:t>ARC 1 is generally defined as airspace where the risk of collision between a UAS and manned aircraft is acceptably safe without the addition of any tactical mitigation.  However, even though the ARC is technically safe to fly from an air collision risk standpoint; it</a:t>
          </a:r>
          <a:r>
            <a:rPr lang="en-GB" sz="900" baseline="0">
              <a:solidFill>
                <a:schemeClr val="dk1"/>
              </a:solidFill>
              <a:effectLst/>
              <a:latin typeface="+mn-lt"/>
              <a:ea typeface="+mn-ea"/>
              <a:cs typeface="+mn-cs"/>
            </a:rPr>
            <a:t> may</a:t>
          </a:r>
          <a:r>
            <a:rPr lang="en-GB" sz="900">
              <a:solidFill>
                <a:schemeClr val="dk1"/>
              </a:solidFill>
              <a:effectLst/>
              <a:latin typeface="+mn-lt"/>
              <a:ea typeface="+mn-ea"/>
              <a:cs typeface="+mn-cs"/>
            </a:rPr>
            <a:t> not fulfil the ICAO Annex 2 section 3.2 “See and Avoid” requirement. Those requirements must be addressed to the satisfaction of the  authority.</a:t>
          </a:r>
          <a:endParaRPr lang="en-NZ" sz="900">
            <a:solidFill>
              <a:schemeClr val="dk1"/>
            </a:solidFill>
            <a:effectLst/>
            <a:latin typeface="+mn-lt"/>
            <a:ea typeface="+mn-ea"/>
            <a:cs typeface="+mn-cs"/>
          </a:endParaRPr>
        </a:p>
        <a:p>
          <a:pPr lvl="0"/>
          <a:endParaRPr lang="en-GB" sz="900">
            <a:solidFill>
              <a:schemeClr val="dk1"/>
            </a:solidFill>
            <a:effectLst/>
            <a:latin typeface="+mn-lt"/>
            <a:ea typeface="+mn-ea"/>
            <a:cs typeface="+mn-cs"/>
          </a:endParaRPr>
        </a:p>
        <a:p>
          <a:pPr lvl="0"/>
          <a:r>
            <a:rPr lang="en-GB" sz="900">
              <a:solidFill>
                <a:schemeClr val="dk1"/>
              </a:solidFill>
              <a:effectLst/>
              <a:latin typeface="+mn-lt"/>
              <a:ea typeface="+mn-ea"/>
              <a:cs typeface="+mn-cs"/>
            </a:rPr>
            <a:t>ARC 2, 3, 4 are generally defining airspace with increasing risk of collision between a UAS and manned aircraft. </a:t>
          </a:r>
        </a:p>
        <a:p>
          <a:pPr lvl="0"/>
          <a:endParaRPr lang="en-GB" sz="900">
            <a:solidFill>
              <a:schemeClr val="dk1"/>
            </a:solidFill>
            <a:effectLst/>
            <a:latin typeface="+mn-lt"/>
            <a:ea typeface="+mn-ea"/>
            <a:cs typeface="+mn-cs"/>
          </a:endParaRPr>
        </a:p>
        <a:p>
          <a:pPr lvl="0"/>
          <a:r>
            <a:rPr lang="en-GB" sz="900" b="1">
              <a:solidFill>
                <a:schemeClr val="dk1"/>
              </a:solidFill>
              <a:effectLst/>
              <a:latin typeface="+mn-lt"/>
              <a:ea typeface="+mn-ea"/>
              <a:cs typeface="+mn-cs"/>
            </a:rPr>
            <a:t>Notes</a:t>
          </a:r>
          <a:r>
            <a:rPr lang="en-GB" sz="900" b="1" baseline="0">
              <a:solidFill>
                <a:schemeClr val="dk1"/>
              </a:solidFill>
              <a:effectLst/>
              <a:latin typeface="+mn-lt"/>
              <a:ea typeface="+mn-ea"/>
              <a:cs typeface="+mn-cs"/>
            </a:rPr>
            <a:t>: In New Zealand, there is no class B, E or F airspace.</a:t>
          </a:r>
          <a:endParaRPr lang="en-NZ" sz="900" b="1">
            <a:solidFill>
              <a:schemeClr val="dk1"/>
            </a:solidFill>
            <a:effectLst/>
            <a:latin typeface="+mn-lt"/>
            <a:ea typeface="+mn-ea"/>
            <a:cs typeface="+mn-cs"/>
          </a:endParaRPr>
        </a:p>
      </xdr:txBody>
    </xdr:sp>
    <xdr:clientData/>
  </xdr:twoCellAnchor>
  <xdr:twoCellAnchor editAs="absolute">
    <xdr:from>
      <xdr:col>7</xdr:col>
      <xdr:colOff>466463</xdr:colOff>
      <xdr:row>33</xdr:row>
      <xdr:rowOff>76721</xdr:rowOff>
    </xdr:from>
    <xdr:to>
      <xdr:col>15</xdr:col>
      <xdr:colOff>525492</xdr:colOff>
      <xdr:row>46</xdr:row>
      <xdr:rowOff>76242</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479104" y="7288414"/>
          <a:ext cx="6169360" cy="2498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b="1"/>
            <a:t>SORA correlation table</a:t>
          </a:r>
          <a:r>
            <a:rPr lang="en-NZ" sz="1000" b="1" baseline="0"/>
            <a:t> - </a:t>
          </a:r>
          <a:r>
            <a:rPr lang="en-NZ" sz="1000" b="1"/>
            <a:t>CAA NZ amendment to suit NZ environment.</a:t>
          </a:r>
          <a:r>
            <a:rPr lang="en-NZ" sz="1000" b="1" baseline="0"/>
            <a:t> </a:t>
          </a:r>
          <a:endParaRPr lang="en-NZ" sz="1000" b="1"/>
        </a:p>
        <a:p>
          <a:r>
            <a:rPr lang="en-NZ" sz="1000"/>
            <a:t>AEC 9 is modified to have</a:t>
          </a:r>
          <a:r>
            <a:rPr lang="en-NZ" sz="1000" baseline="0"/>
            <a:t> an ARC of 2 as opposed to 3 in JARUS document.</a:t>
          </a:r>
        </a:p>
        <a:p>
          <a:r>
            <a:rPr lang="en-NZ" sz="1000" b="1" baseline="0"/>
            <a:t>Justification: </a:t>
          </a:r>
          <a:r>
            <a:rPr lang="en-NZ" sz="1000">
              <a:solidFill>
                <a:schemeClr val="dk1"/>
              </a:solidFill>
              <a:effectLst/>
              <a:latin typeface="+mn-lt"/>
              <a:ea typeface="+mn-ea"/>
              <a:cs typeface="+mn-cs"/>
            </a:rPr>
            <a:t>For Ops below 500ft, the AEC differs between Ops in uncontrolled airspace over urban (AEC 9) verses over rural (AEC 10).</a:t>
          </a:r>
        </a:p>
        <a:p>
          <a:r>
            <a:rPr lang="en-NZ" sz="1000">
              <a:solidFill>
                <a:schemeClr val="dk1"/>
              </a:solidFill>
              <a:effectLst/>
              <a:latin typeface="+mn-lt"/>
              <a:ea typeface="+mn-ea"/>
              <a:cs typeface="+mn-cs"/>
            </a:rPr>
            <a:t>The JARUS literature supports this by saying that there is a higher likelihood of air traffic in urban areas. This justification is flawed in that manned aircraft are required to maintain higher levels above urban areas (1000ft instead of 500ft)  so whilst there might be more aircraft, the separation is greater. Also, aircraft are more likely to be operating at low levels in rural airspace (agriculture, recreational etc.). There is an argument that more urban areas contain more people and therefore the chance of helicopters (rescue/transport) operating below 500ft is higher; however, rescue helicopters are typically not needed in urban environments because normal ambulances/hospitals are close and transport helicopters operate around airports (helipads) which is covered by AEC 7.</a:t>
          </a:r>
        </a:p>
        <a:p>
          <a:r>
            <a:rPr lang="en-NZ" sz="1000">
              <a:solidFill>
                <a:schemeClr val="dk1"/>
              </a:solidFill>
              <a:effectLst/>
              <a:latin typeface="+mn-lt"/>
              <a:ea typeface="+mn-ea"/>
              <a:cs typeface="+mn-cs"/>
            </a:rPr>
            <a:t>Agreed in principle:</a:t>
          </a:r>
          <a:r>
            <a:rPr lang="en-NZ" sz="1000" baseline="0">
              <a:solidFill>
                <a:schemeClr val="dk1"/>
              </a:solidFill>
              <a:effectLst/>
              <a:latin typeface="+mn-lt"/>
              <a:ea typeface="+mn-ea"/>
              <a:cs typeface="+mn-cs"/>
            </a:rPr>
            <a:t> GregB, MarkH, CharlieM 21/7/2017. Reaffirmed: GregB, CoreyP, RebeccaL and respective teams 25 Nov 20.</a:t>
          </a:r>
          <a:endParaRPr lang="en-NZ" sz="1000">
            <a:solidFill>
              <a:schemeClr val="dk1"/>
            </a:solidFill>
            <a:effectLst/>
            <a:latin typeface="+mn-lt"/>
            <a:ea typeface="+mn-ea"/>
            <a:cs typeface="+mn-cs"/>
          </a:endParaRPr>
        </a:p>
      </xdr:txBody>
    </xdr:sp>
    <xdr:clientData/>
  </xdr:twoCellAnchor>
  <xdr:twoCellAnchor editAs="oneCell">
    <xdr:from>
      <xdr:col>18</xdr:col>
      <xdr:colOff>313654</xdr:colOff>
      <xdr:row>8</xdr:row>
      <xdr:rowOff>138675</xdr:rowOff>
    </xdr:from>
    <xdr:to>
      <xdr:col>28</xdr:col>
      <xdr:colOff>553366</xdr:colOff>
      <xdr:row>37</xdr:row>
      <xdr:rowOff>161080</xdr:rowOff>
    </xdr:to>
    <xdr:pic>
      <xdr:nvPicPr>
        <xdr:cNvPr id="5" name="Picture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8860" y="2637895"/>
          <a:ext cx="6351923" cy="5643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65017</xdr:colOff>
      <xdr:row>80</xdr:row>
      <xdr:rowOff>23191</xdr:rowOff>
    </xdr:from>
    <xdr:to>
      <xdr:col>9</xdr:col>
      <xdr:colOff>447260</xdr:colOff>
      <xdr:row>85</xdr:row>
      <xdr:rowOff>41413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522217" y="33555953"/>
          <a:ext cx="12745693" cy="923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a:t>High, Average, or Low (Qualitative assessment)</a:t>
          </a:r>
        </a:p>
        <a:p>
          <a:r>
            <a:rPr lang="en-NZ" sz="900"/>
            <a:t>Notes: </a:t>
          </a:r>
        </a:p>
        <a:p>
          <a:r>
            <a:rPr lang="en-NZ" sz="900"/>
            <a:t>Due to the consideration of both size and energy during the ground risk determination, the nominal lethality of the crash area for most UAS can be anticipated. This lethality is expressed as AVERAGE. However, there are certain cases or design aspects that  may not have been considered during the ground risk class that will have a significant effect on the lethality of the as listed below. These considerations may either increase or decrease the calculated SAIL.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23F1-8446-4208-9D12-848620CFA452}">
  <dimension ref="A1:D30"/>
  <sheetViews>
    <sheetView showGridLines="0" showRowColHeaders="0" tabSelected="1" workbookViewId="0"/>
  </sheetViews>
  <sheetFormatPr defaultRowHeight="14.25" x14ac:dyDescent="0.45"/>
  <cols>
    <col min="1" max="1" width="4.86328125" style="111" customWidth="1"/>
  </cols>
  <sheetData>
    <row r="1" spans="1:2" s="182" customFormat="1" ht="20.25" customHeight="1" x14ac:dyDescent="0.45">
      <c r="A1" s="184" t="s">
        <v>196</v>
      </c>
    </row>
    <row r="2" spans="1:2" x14ac:dyDescent="0.45">
      <c r="A2" s="111">
        <v>1</v>
      </c>
      <c r="B2" t="s">
        <v>202</v>
      </c>
    </row>
    <row r="3" spans="1:2" x14ac:dyDescent="0.45">
      <c r="A3" s="111">
        <v>2</v>
      </c>
      <c r="B3" t="s">
        <v>203</v>
      </c>
    </row>
    <row r="4" spans="1:2" x14ac:dyDescent="0.45">
      <c r="A4" s="111">
        <v>3</v>
      </c>
      <c r="B4" t="s">
        <v>547</v>
      </c>
    </row>
    <row r="5" spans="1:2" x14ac:dyDescent="0.45">
      <c r="A5" s="111">
        <v>4</v>
      </c>
      <c r="B5" t="s">
        <v>512</v>
      </c>
    </row>
    <row r="8" spans="1:2" x14ac:dyDescent="0.45">
      <c r="A8" s="184" t="s">
        <v>564</v>
      </c>
    </row>
    <row r="9" spans="1:2" x14ac:dyDescent="0.45">
      <c r="B9" t="s">
        <v>565</v>
      </c>
    </row>
    <row r="10" spans="1:2" x14ac:dyDescent="0.45">
      <c r="B10" t="s">
        <v>509</v>
      </c>
    </row>
    <row r="12" spans="1:2" x14ac:dyDescent="0.45">
      <c r="B12" t="s">
        <v>562</v>
      </c>
    </row>
    <row r="13" spans="1:2" x14ac:dyDescent="0.45">
      <c r="B13" s="317" t="s">
        <v>566</v>
      </c>
    </row>
    <row r="14" spans="1:2" x14ac:dyDescent="0.45">
      <c r="B14" s="316" t="s">
        <v>558</v>
      </c>
    </row>
    <row r="15" spans="1:2" x14ac:dyDescent="0.45">
      <c r="B15" s="316"/>
    </row>
    <row r="16" spans="1:2" x14ac:dyDescent="0.45">
      <c r="B16" s="297" t="s">
        <v>563</v>
      </c>
    </row>
    <row r="17" spans="2:4" x14ac:dyDescent="0.45">
      <c r="C17" s="315"/>
      <c r="D17" t="s">
        <v>548</v>
      </c>
    </row>
    <row r="18" spans="2:4" x14ac:dyDescent="0.45">
      <c r="B18" s="297"/>
      <c r="D18" t="s">
        <v>549</v>
      </c>
    </row>
    <row r="19" spans="2:4" x14ac:dyDescent="0.45">
      <c r="B19" s="297"/>
    </row>
    <row r="20" spans="2:4" x14ac:dyDescent="0.45">
      <c r="B20" s="297" t="s">
        <v>557</v>
      </c>
    </row>
    <row r="21" spans="2:4" x14ac:dyDescent="0.45">
      <c r="B21" s="318" t="s">
        <v>567</v>
      </c>
    </row>
    <row r="22" spans="2:4" x14ac:dyDescent="0.45">
      <c r="B22" s="298"/>
      <c r="D22" t="s">
        <v>550</v>
      </c>
    </row>
    <row r="23" spans="2:4" x14ac:dyDescent="0.45">
      <c r="B23" s="298"/>
      <c r="D23" t="s">
        <v>551</v>
      </c>
    </row>
    <row r="24" spans="2:4" x14ac:dyDescent="0.45">
      <c r="B24" s="298"/>
      <c r="D24" t="s">
        <v>552</v>
      </c>
    </row>
    <row r="25" spans="2:4" x14ac:dyDescent="0.45">
      <c r="B25" s="298"/>
      <c r="D25" t="s">
        <v>553</v>
      </c>
    </row>
    <row r="26" spans="2:4" x14ac:dyDescent="0.45">
      <c r="B26" s="298"/>
    </row>
    <row r="27" spans="2:4" x14ac:dyDescent="0.45">
      <c r="B27" s="297" t="s">
        <v>555</v>
      </c>
    </row>
    <row r="28" spans="2:4" x14ac:dyDescent="0.45">
      <c r="B28" s="299"/>
      <c r="D28" t="s">
        <v>554</v>
      </c>
    </row>
    <row r="29" spans="2:4" x14ac:dyDescent="0.45">
      <c r="B29" s="300"/>
      <c r="D29" t="s">
        <v>514</v>
      </c>
    </row>
    <row r="30" spans="2:4" x14ac:dyDescent="0.45">
      <c r="D30" t="s">
        <v>556</v>
      </c>
    </row>
  </sheetData>
  <sheetProtection algorithmName="SHA-512" hashValue="ougja97GR2ByzgkPOzzVPvx1n6x1ydYHqRaKz1EP4lR45KdnE0zygVJUQj86lOLUpKolCdAPwdx6x1m1B+KsoQ==" saltValue="9Gghu34mSHCCuhHwndVGf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58"/>
  <sheetViews>
    <sheetView showGridLines="0" showRowColHeaders="0" zoomScaleNormal="100" zoomScaleSheetLayoutView="130" workbookViewId="0">
      <selection activeCell="C18" sqref="C18"/>
    </sheetView>
  </sheetViews>
  <sheetFormatPr defaultRowHeight="14.25" x14ac:dyDescent="0.45"/>
  <cols>
    <col min="1" max="1" width="2" customWidth="1"/>
    <col min="2" max="2" width="26" customWidth="1"/>
    <col min="3" max="3" width="50.265625" customWidth="1"/>
    <col min="4" max="4" width="6.59765625" customWidth="1"/>
  </cols>
  <sheetData>
    <row r="2" spans="2:5" ht="21" x14ac:dyDescent="0.65">
      <c r="B2" s="327" t="s">
        <v>62</v>
      </c>
      <c r="C2" s="327"/>
      <c r="D2" s="178"/>
    </row>
    <row r="4" spans="2:5" x14ac:dyDescent="0.45">
      <c r="B4" s="50" t="s">
        <v>63</v>
      </c>
      <c r="C4" s="56"/>
    </row>
    <row r="5" spans="2:5" x14ac:dyDescent="0.45">
      <c r="B5" s="50" t="s">
        <v>64</v>
      </c>
      <c r="C5" s="57"/>
    </row>
    <row r="6" spans="2:5" x14ac:dyDescent="0.45">
      <c r="B6" s="46"/>
      <c r="C6" s="46"/>
    </row>
    <row r="7" spans="2:5" x14ac:dyDescent="0.45">
      <c r="B7" s="50" t="s">
        <v>68</v>
      </c>
      <c r="C7" s="58"/>
    </row>
    <row r="8" spans="2:5" x14ac:dyDescent="0.45">
      <c r="B8" s="50" t="s">
        <v>65</v>
      </c>
      <c r="C8" s="58"/>
      <c r="E8" s="96"/>
    </row>
    <row r="9" spans="2:5" x14ac:dyDescent="0.45">
      <c r="B9" s="75"/>
      <c r="C9" s="76"/>
    </row>
    <row r="10" spans="2:5" x14ac:dyDescent="0.45">
      <c r="B10" s="324" t="s">
        <v>87</v>
      </c>
      <c r="C10" s="325"/>
    </row>
    <row r="11" spans="2:5" x14ac:dyDescent="0.45">
      <c r="B11" s="77" t="s">
        <v>21</v>
      </c>
      <c r="C11" s="98">
        <f>'GRC (Steps 2-3)'!M42</f>
        <v>5</v>
      </c>
    </row>
    <row r="12" spans="2:5" x14ac:dyDescent="0.45">
      <c r="B12" s="77" t="s">
        <v>190</v>
      </c>
      <c r="C12" s="98" t="str">
        <f>IF(Calc!I56=1,"a",IF(Calc!I56=2,"b",IF(Calc!I56=3,"c",IF(Calc!I56=4,"d",""))))</f>
        <v>a</v>
      </c>
    </row>
    <row r="13" spans="2:5" x14ac:dyDescent="0.45">
      <c r="B13" s="77" t="s">
        <v>191</v>
      </c>
      <c r="C13" s="98" t="str">
        <f>'OSOs (Steps 7-8)'!I5</f>
        <v>iv</v>
      </c>
    </row>
    <row r="14" spans="2:5" x14ac:dyDescent="0.45">
      <c r="B14" s="16"/>
      <c r="C14" s="16"/>
    </row>
    <row r="15" spans="2:5" ht="58.15" x14ac:dyDescent="0.45">
      <c r="B15" s="51" t="s">
        <v>66</v>
      </c>
      <c r="C15" s="99" t="s">
        <v>192</v>
      </c>
    </row>
    <row r="16" spans="2:5" x14ac:dyDescent="0.45">
      <c r="B16" s="84"/>
      <c r="C16" s="85"/>
    </row>
    <row r="17" spans="2:3" x14ac:dyDescent="0.45">
      <c r="B17" s="326" t="s">
        <v>95</v>
      </c>
      <c r="C17" s="326"/>
    </row>
    <row r="18" spans="2:3" x14ac:dyDescent="0.45">
      <c r="B18" s="82" t="s">
        <v>193</v>
      </c>
      <c r="C18" s="112">
        <v>2.9</v>
      </c>
    </row>
    <row r="19" spans="2:3" x14ac:dyDescent="0.45">
      <c r="B19" s="322" t="s">
        <v>179</v>
      </c>
      <c r="C19" s="323"/>
    </row>
    <row r="20" spans="2:3" ht="15" customHeight="1" x14ac:dyDescent="0.45">
      <c r="B20" s="47" t="s">
        <v>36</v>
      </c>
      <c r="C20" s="100" t="s">
        <v>180</v>
      </c>
    </row>
    <row r="21" spans="2:3" x14ac:dyDescent="0.45">
      <c r="B21" s="48" t="s">
        <v>37</v>
      </c>
      <c r="C21" s="100">
        <v>2</v>
      </c>
    </row>
    <row r="22" spans="2:3" x14ac:dyDescent="0.45">
      <c r="B22" s="48" t="s">
        <v>38</v>
      </c>
      <c r="C22" s="179" t="s">
        <v>194</v>
      </c>
    </row>
    <row r="23" spans="2:3" x14ac:dyDescent="0.45">
      <c r="B23" s="49"/>
    </row>
    <row r="24" spans="2:3" x14ac:dyDescent="0.45">
      <c r="B24" s="95" t="s">
        <v>195</v>
      </c>
      <c r="C24" s="95" t="s">
        <v>88</v>
      </c>
    </row>
    <row r="25" spans="2:3" x14ac:dyDescent="0.45">
      <c r="B25" s="101" t="s">
        <v>89</v>
      </c>
      <c r="C25" s="101" t="s">
        <v>90</v>
      </c>
    </row>
    <row r="26" spans="2:3" x14ac:dyDescent="0.45">
      <c r="B26" s="101" t="s">
        <v>91</v>
      </c>
      <c r="C26" s="101" t="s">
        <v>92</v>
      </c>
    </row>
    <row r="27" spans="2:3" ht="23.25" x14ac:dyDescent="0.45">
      <c r="B27" s="101" t="s">
        <v>93</v>
      </c>
      <c r="C27" s="101" t="s">
        <v>94</v>
      </c>
    </row>
    <row r="28" spans="2:3" ht="24" x14ac:dyDescent="0.45">
      <c r="B28" s="102" t="s">
        <v>96</v>
      </c>
      <c r="C28" s="102" t="s">
        <v>97</v>
      </c>
    </row>
    <row r="29" spans="2:3" x14ac:dyDescent="0.45">
      <c r="B29" s="102" t="s">
        <v>98</v>
      </c>
      <c r="C29" s="102" t="s">
        <v>99</v>
      </c>
    </row>
    <row r="30" spans="2:3" x14ac:dyDescent="0.45">
      <c r="B30" s="102" t="s">
        <v>100</v>
      </c>
      <c r="C30" s="102" t="s">
        <v>101</v>
      </c>
    </row>
    <row r="31" spans="2:3" ht="24" x14ac:dyDescent="0.45">
      <c r="B31" s="102" t="s">
        <v>107</v>
      </c>
      <c r="C31" s="102" t="s">
        <v>108</v>
      </c>
    </row>
    <row r="32" spans="2:3" x14ac:dyDescent="0.45">
      <c r="B32" s="102" t="s">
        <v>30</v>
      </c>
      <c r="C32" s="102" t="s">
        <v>109</v>
      </c>
    </row>
    <row r="33" spans="2:3" x14ac:dyDescent="0.45">
      <c r="B33" s="102" t="s">
        <v>110</v>
      </c>
      <c r="C33" s="102" t="s">
        <v>111</v>
      </c>
    </row>
    <row r="34" spans="2:3" x14ac:dyDescent="0.45">
      <c r="B34" s="113" t="s">
        <v>124</v>
      </c>
      <c r="C34" s="102" t="s">
        <v>125</v>
      </c>
    </row>
    <row r="35" spans="2:3" x14ac:dyDescent="0.45">
      <c r="B35" s="173">
        <v>2.1</v>
      </c>
      <c r="C35" s="102" t="s">
        <v>181</v>
      </c>
    </row>
    <row r="36" spans="2:3" x14ac:dyDescent="0.45">
      <c r="B36" s="173">
        <v>2.2000000000000002</v>
      </c>
      <c r="C36" s="102" t="s">
        <v>182</v>
      </c>
    </row>
    <row r="37" spans="2:3" x14ac:dyDescent="0.45">
      <c r="B37" s="173">
        <v>2.2999999999999998</v>
      </c>
      <c r="C37" s="102" t="s">
        <v>185</v>
      </c>
    </row>
    <row r="38" spans="2:3" x14ac:dyDescent="0.45">
      <c r="B38" s="173">
        <v>2.4</v>
      </c>
      <c r="C38" s="102" t="s">
        <v>188</v>
      </c>
    </row>
    <row r="39" spans="2:3" x14ac:dyDescent="0.45">
      <c r="B39" s="173">
        <v>2.5</v>
      </c>
      <c r="C39" s="102" t="s">
        <v>189</v>
      </c>
    </row>
    <row r="40" spans="2:3" x14ac:dyDescent="0.45">
      <c r="B40" s="173">
        <v>2.6</v>
      </c>
      <c r="C40" s="102" t="s">
        <v>205</v>
      </c>
    </row>
    <row r="41" spans="2:3" ht="24" x14ac:dyDescent="0.45">
      <c r="B41" s="173">
        <v>2.7</v>
      </c>
      <c r="C41" s="102" t="s">
        <v>458</v>
      </c>
    </row>
    <row r="42" spans="2:3" ht="24" x14ac:dyDescent="0.45">
      <c r="B42" s="173">
        <v>2.8</v>
      </c>
      <c r="C42" s="102" t="s">
        <v>461</v>
      </c>
    </row>
    <row r="43" spans="2:3" x14ac:dyDescent="0.45">
      <c r="B43" s="173">
        <v>2.9</v>
      </c>
      <c r="C43" s="102" t="s">
        <v>568</v>
      </c>
    </row>
    <row r="44" spans="2:3" x14ac:dyDescent="0.45">
      <c r="B44" s="173"/>
      <c r="C44" s="102"/>
    </row>
    <row r="45" spans="2:3" x14ac:dyDescent="0.45">
      <c r="B45" s="173"/>
      <c r="C45" s="102"/>
    </row>
    <row r="46" spans="2:3" x14ac:dyDescent="0.45">
      <c r="B46" s="173"/>
      <c r="C46" s="102"/>
    </row>
    <row r="47" spans="2:3" x14ac:dyDescent="0.45">
      <c r="B47" s="83"/>
      <c r="C47" s="83"/>
    </row>
    <row r="48" spans="2:3" x14ac:dyDescent="0.45">
      <c r="B48" s="83"/>
      <c r="C48" s="83"/>
    </row>
    <row r="49" spans="2:3" x14ac:dyDescent="0.45">
      <c r="B49" s="83"/>
      <c r="C49" s="83"/>
    </row>
    <row r="50" spans="2:3" x14ac:dyDescent="0.45">
      <c r="B50" s="83"/>
      <c r="C50" s="83"/>
    </row>
    <row r="51" spans="2:3" x14ac:dyDescent="0.45">
      <c r="B51" s="83"/>
      <c r="C51" s="83"/>
    </row>
    <row r="52" spans="2:3" x14ac:dyDescent="0.45">
      <c r="B52" s="83"/>
      <c r="C52" s="83"/>
    </row>
    <row r="53" spans="2:3" x14ac:dyDescent="0.45">
      <c r="B53" s="83"/>
      <c r="C53" s="83"/>
    </row>
    <row r="54" spans="2:3" x14ac:dyDescent="0.45">
      <c r="B54" s="83"/>
      <c r="C54" s="83"/>
    </row>
    <row r="55" spans="2:3" x14ac:dyDescent="0.45">
      <c r="B55" s="83"/>
      <c r="C55" s="83"/>
    </row>
    <row r="56" spans="2:3" x14ac:dyDescent="0.45">
      <c r="B56" s="83"/>
      <c r="C56" s="83"/>
    </row>
    <row r="57" spans="2:3" x14ac:dyDescent="0.45">
      <c r="B57" s="83"/>
      <c r="C57" s="83"/>
    </row>
    <row r="58" spans="2:3" x14ac:dyDescent="0.45">
      <c r="B58" s="83"/>
      <c r="C58" s="83"/>
    </row>
  </sheetData>
  <sheetProtection algorithmName="SHA-512" hashValue="9apmBqszuazT2Sh5jvecRM2utySvVCGDGUr3Ra/34JL3lob2PrdSPbZCZvRhB4daLWYNMhuVaq0txeptiMLeqw==" saltValue="44eazxdKRLRNzjLGrZAhgQ==" spinCount="100000" sheet="1" objects="1" scenarios="1"/>
  <protectedRanges>
    <protectedRange sqref="C7:C8" name="Range2"/>
    <protectedRange sqref="C4:C5" name="Range1"/>
  </protectedRanges>
  <mergeCells count="4">
    <mergeCell ref="B19:C19"/>
    <mergeCell ref="B10:C10"/>
    <mergeCell ref="B17:C17"/>
    <mergeCell ref="B2:C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E50AA-43FC-4C0D-9B98-B2942493BD19}">
  <dimension ref="A1:J1"/>
  <sheetViews>
    <sheetView workbookViewId="0">
      <pane ySplit="1" topLeftCell="A2" activePane="bottomLeft" state="frozen"/>
      <selection pane="bottomLeft" activeCell="A2" sqref="A2"/>
    </sheetView>
  </sheetViews>
  <sheetFormatPr defaultRowHeight="14.25" x14ac:dyDescent="0.45"/>
  <cols>
    <col min="1" max="1" width="14.1328125" customWidth="1"/>
    <col min="2" max="2" width="11.3984375" bestFit="1" customWidth="1"/>
    <col min="3" max="3" width="8.1328125" bestFit="1" customWidth="1"/>
    <col min="4" max="4" width="12.86328125" bestFit="1" customWidth="1"/>
    <col min="5" max="5" width="11" bestFit="1" customWidth="1"/>
    <col min="6" max="6" width="24" bestFit="1" customWidth="1"/>
    <col min="7" max="7" width="23.86328125" bestFit="1" customWidth="1"/>
    <col min="8" max="8" width="26.73046875" bestFit="1" customWidth="1"/>
    <col min="9" max="9" width="25.3984375" bestFit="1" customWidth="1"/>
    <col min="10" max="10" width="17.1328125" bestFit="1" customWidth="1"/>
  </cols>
  <sheetData>
    <row r="1" spans="1:10" x14ac:dyDescent="0.45">
      <c r="A1" t="s">
        <v>438</v>
      </c>
      <c r="B1" t="s">
        <v>446</v>
      </c>
      <c r="C1" t="s">
        <v>447</v>
      </c>
      <c r="D1" t="s">
        <v>439</v>
      </c>
      <c r="E1" t="s">
        <v>440</v>
      </c>
      <c r="F1" t="s">
        <v>441</v>
      </c>
      <c r="G1" t="s">
        <v>442</v>
      </c>
      <c r="H1" t="s">
        <v>443</v>
      </c>
      <c r="I1" t="s">
        <v>444</v>
      </c>
      <c r="J1" t="s">
        <v>445</v>
      </c>
    </row>
  </sheetData>
  <autoFilter ref="A1:J1" xr:uid="{14F0F393-AD2A-4DF6-854D-5133551106AB}"/>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154E49B-5171-4CE9-869A-F5520C7868B1}">
          <x14:formula1>
            <xm:f>Calc!$C$63:$C$66</xm:f>
          </x14:formula1>
          <xm:sqref>B2:B1048576</xm:sqref>
        </x14:dataValidation>
        <x14:dataValidation type="list" allowBlank="1" showInputMessage="1" showErrorMessage="1" xr:uid="{310D001E-635F-4D90-B81D-1948188CCFAD}">
          <x14:formula1>
            <xm:f>Calc!$A$63:$A$64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123"/>
  <sheetViews>
    <sheetView showGridLines="0" showRowColHeaders="0" topLeftCell="A8" zoomScale="80" zoomScaleNormal="80" zoomScaleSheetLayoutView="115" workbookViewId="0">
      <selection activeCell="I31" sqref="I31:M31"/>
    </sheetView>
  </sheetViews>
  <sheetFormatPr defaultRowHeight="14.25" x14ac:dyDescent="0.45"/>
  <cols>
    <col min="1" max="1" width="6.3984375" customWidth="1"/>
    <col min="2" max="2" width="12.86328125" customWidth="1"/>
    <col min="3" max="3" width="10.265625" customWidth="1"/>
    <col min="4" max="4" width="12.86328125" customWidth="1"/>
    <col min="5" max="5" width="6.1328125" customWidth="1"/>
    <col min="6" max="6" width="10.73046875" customWidth="1"/>
    <col min="7" max="7" width="58.86328125" customWidth="1"/>
    <col min="8" max="8" width="47.265625" customWidth="1"/>
    <col min="9" max="10" width="13.86328125" customWidth="1"/>
    <col min="11" max="11" width="12" style="9" customWidth="1"/>
    <col min="12" max="12" width="12.1328125" customWidth="1"/>
    <col min="13" max="13" width="13.73046875" customWidth="1"/>
    <col min="14" max="14" width="19.59765625" hidden="1" customWidth="1"/>
    <col min="15" max="19" width="9" hidden="1" customWidth="1"/>
  </cols>
  <sheetData>
    <row r="2" spans="1:19" x14ac:dyDescent="0.45">
      <c r="D2" s="33"/>
      <c r="E2" s="33"/>
      <c r="F2" s="52" t="s">
        <v>40</v>
      </c>
      <c r="G2" s="168"/>
      <c r="H2" s="337">
        <f>Revision!C4</f>
        <v>0</v>
      </c>
      <c r="I2" s="338"/>
      <c r="J2" s="339"/>
    </row>
    <row r="3" spans="1:19" ht="15" customHeight="1" x14ac:dyDescent="0.55000000000000004">
      <c r="A3" s="119"/>
      <c r="B3" s="181" t="s">
        <v>39</v>
      </c>
    </row>
    <row r="4" spans="1:19" ht="15" customHeight="1" x14ac:dyDescent="0.45">
      <c r="B4" s="11"/>
    </row>
    <row r="5" spans="1:19" x14ac:dyDescent="0.45">
      <c r="B5" s="347" t="s">
        <v>0</v>
      </c>
      <c r="C5" s="347"/>
      <c r="D5" s="347"/>
      <c r="K5" s="12"/>
      <c r="P5" s="11" t="s">
        <v>73</v>
      </c>
    </row>
    <row r="6" spans="1:19" x14ac:dyDescent="0.45">
      <c r="B6" s="290" t="s">
        <v>1</v>
      </c>
      <c r="C6" s="291">
        <v>0</v>
      </c>
      <c r="D6" s="290" t="s">
        <v>2</v>
      </c>
      <c r="K6" s="12"/>
      <c r="P6" t="s">
        <v>70</v>
      </c>
      <c r="Q6">
        <v>1.2250000000000001</v>
      </c>
      <c r="R6" t="s">
        <v>71</v>
      </c>
    </row>
    <row r="7" spans="1:19" ht="28.5" x14ac:dyDescent="0.45">
      <c r="B7" s="292" t="s">
        <v>76</v>
      </c>
      <c r="C7" s="291">
        <v>0</v>
      </c>
      <c r="D7" s="290" t="s">
        <v>77</v>
      </c>
      <c r="K7" s="12"/>
      <c r="P7" t="s">
        <v>72</v>
      </c>
      <c r="Q7">
        <f>C7/1.25</f>
        <v>0</v>
      </c>
      <c r="R7" t="s">
        <v>74</v>
      </c>
    </row>
    <row r="8" spans="1:19" x14ac:dyDescent="0.45">
      <c r="B8" s="290" t="s">
        <v>78</v>
      </c>
      <c r="C8" s="291">
        <v>0</v>
      </c>
      <c r="D8" s="290" t="s">
        <v>3</v>
      </c>
      <c r="K8" s="12"/>
      <c r="P8" t="s">
        <v>75</v>
      </c>
      <c r="Q8">
        <v>0.4</v>
      </c>
      <c r="S8" t="s">
        <v>197</v>
      </c>
    </row>
    <row r="9" spans="1:19" x14ac:dyDescent="0.45">
      <c r="B9" s="290" t="s">
        <v>4</v>
      </c>
      <c r="C9" s="293">
        <f>0.5*C6*C8^2</f>
        <v>0</v>
      </c>
      <c r="D9" s="290" t="s">
        <v>5</v>
      </c>
      <c r="K9" s="12"/>
      <c r="P9" t="s">
        <v>73</v>
      </c>
      <c r="Q9" s="60" t="e">
        <f>SQRT(2*C6*9.81/(Q8*Q6*Q7))</f>
        <v>#DIV/0!</v>
      </c>
      <c r="R9" t="s">
        <v>3</v>
      </c>
      <c r="S9" t="s">
        <v>86</v>
      </c>
    </row>
    <row r="10" spans="1:19" x14ac:dyDescent="0.45">
      <c r="B10" s="53"/>
      <c r="C10" s="30"/>
      <c r="D10" s="30"/>
      <c r="K10" s="12"/>
    </row>
    <row r="11" spans="1:19" ht="38.25" customHeight="1" x14ac:dyDescent="0.45">
      <c r="B11" s="289" t="s">
        <v>123</v>
      </c>
      <c r="C11" s="340"/>
      <c r="D11" s="341"/>
      <c r="E11" s="341"/>
      <c r="F11" s="341"/>
      <c r="G11" s="341"/>
      <c r="H11" s="341"/>
      <c r="I11" s="342"/>
      <c r="K11" s="12"/>
    </row>
    <row r="12" spans="1:19" ht="38.25" customHeight="1" x14ac:dyDescent="0.45">
      <c r="B12" s="289" t="s">
        <v>120</v>
      </c>
      <c r="C12" s="340"/>
      <c r="D12" s="341"/>
      <c r="E12" s="341"/>
      <c r="F12" s="341"/>
      <c r="G12" s="341"/>
      <c r="H12" s="341"/>
      <c r="I12" s="342"/>
      <c r="K12" s="12"/>
    </row>
    <row r="13" spans="1:19" x14ac:dyDescent="0.45">
      <c r="B13" s="344" t="s">
        <v>511</v>
      </c>
      <c r="C13" s="346"/>
      <c r="D13" s="346"/>
      <c r="E13" s="346"/>
      <c r="F13" s="346"/>
      <c r="G13" s="346"/>
      <c r="H13" s="346"/>
      <c r="I13" s="346"/>
      <c r="K13" s="12"/>
      <c r="M13" s="60"/>
    </row>
    <row r="14" spans="1:19" x14ac:dyDescent="0.45">
      <c r="B14" s="345"/>
      <c r="C14" s="346"/>
      <c r="D14" s="346"/>
      <c r="E14" s="346"/>
      <c r="F14" s="346"/>
      <c r="G14" s="346"/>
      <c r="H14" s="346"/>
      <c r="I14" s="346"/>
      <c r="K14" s="12"/>
      <c r="M14" s="60"/>
    </row>
    <row r="15" spans="1:19" x14ac:dyDescent="0.45">
      <c r="K15" s="12"/>
      <c r="M15" s="60"/>
    </row>
    <row r="16" spans="1:19" x14ac:dyDescent="0.45">
      <c r="K16" s="12"/>
      <c r="M16" s="60"/>
    </row>
    <row r="17" spans="1:18" x14ac:dyDescent="0.45">
      <c r="K17" s="12"/>
      <c r="M17" s="60"/>
    </row>
    <row r="18" spans="1:18" x14ac:dyDescent="0.45">
      <c r="K18" s="12"/>
      <c r="M18" s="60"/>
    </row>
    <row r="19" spans="1:18" x14ac:dyDescent="0.45">
      <c r="K19" s="12"/>
      <c r="M19" s="60"/>
    </row>
    <row r="20" spans="1:18" x14ac:dyDescent="0.45">
      <c r="K20" s="12"/>
      <c r="M20" s="60"/>
    </row>
    <row r="21" spans="1:18" x14ac:dyDescent="0.45">
      <c r="K21" s="12"/>
      <c r="M21" s="60"/>
    </row>
    <row r="22" spans="1:18" x14ac:dyDescent="0.45">
      <c r="K22" s="12"/>
      <c r="M22" s="60"/>
    </row>
    <row r="23" spans="1:18" x14ac:dyDescent="0.45">
      <c r="K23" s="12"/>
      <c r="M23" s="60"/>
    </row>
    <row r="24" spans="1:18" x14ac:dyDescent="0.45">
      <c r="K24" s="12"/>
      <c r="M24" s="60"/>
    </row>
    <row r="25" spans="1:18" x14ac:dyDescent="0.45">
      <c r="K25" s="12"/>
      <c r="M25" s="60"/>
    </row>
    <row r="26" spans="1:18" x14ac:dyDescent="0.45">
      <c r="A26" s="10"/>
      <c r="H26" s="25"/>
    </row>
    <row r="27" spans="1:18" ht="42.75" x14ac:dyDescent="0.45">
      <c r="A27" s="10"/>
      <c r="L27" s="276" t="s">
        <v>170</v>
      </c>
      <c r="M27" s="281">
        <f>INDEX(Calc!K8:N14,Calc!D6,Calc!D5)</f>
        <v>4</v>
      </c>
    </row>
    <row r="28" spans="1:18" x14ac:dyDescent="0.45">
      <c r="A28" s="10"/>
      <c r="I28" s="284"/>
      <c r="J28" s="285"/>
    </row>
    <row r="29" spans="1:18" x14ac:dyDescent="0.45">
      <c r="B29" s="1"/>
      <c r="C29" s="10"/>
    </row>
    <row r="30" spans="1:18" ht="45" customHeight="1" x14ac:dyDescent="0.45">
      <c r="B30" s="343" t="s">
        <v>163</v>
      </c>
      <c r="C30" s="343"/>
      <c r="D30" s="343" t="s">
        <v>18</v>
      </c>
      <c r="E30" s="343"/>
      <c r="F30" s="276"/>
      <c r="G30" s="276" t="s">
        <v>207</v>
      </c>
      <c r="H30" s="276" t="s">
        <v>208</v>
      </c>
      <c r="I30" s="343" t="s">
        <v>511</v>
      </c>
      <c r="J30" s="343"/>
      <c r="K30" s="343"/>
      <c r="L30" s="343"/>
      <c r="M30" s="343"/>
      <c r="N30" s="276" t="s">
        <v>459</v>
      </c>
    </row>
    <row r="31" spans="1:18" ht="207" customHeight="1" x14ac:dyDescent="0.45">
      <c r="B31" s="328" t="s">
        <v>164</v>
      </c>
      <c r="C31" s="329"/>
      <c r="D31" s="351"/>
      <c r="E31" s="352"/>
      <c r="F31" s="357" t="s">
        <v>499</v>
      </c>
      <c r="G31" s="288" t="str">
        <f>IF(Calc!$J$74=1,"N/A",IF(Calc!$J$74=2,'Evaluation Criteria'!E2,IF(Calc!$J$74=3,'Evaluation Criteria'!E4,IF(Calc!$J$74=4,'Evaluation Criteria'!E6))))</f>
        <v>N/A</v>
      </c>
      <c r="H31" s="288" t="str">
        <f>IF(Calc!$J$74=1,"N/A",IF(Calc!$J$74=2,'Evaluation Criteria'!G2,IF(Calc!$J$74=3,'Evaluation Criteria'!G4,IF(Calc!$J$74=4,'Evaluation Criteria'!G6))))</f>
        <v>N/A</v>
      </c>
      <c r="I31" s="361"/>
      <c r="J31" s="361"/>
      <c r="K31" s="361"/>
      <c r="L31" s="361"/>
      <c r="M31" s="361"/>
      <c r="N31" s="247"/>
      <c r="O31" s="245"/>
      <c r="P31" s="245"/>
      <c r="Q31" s="245"/>
      <c r="R31" s="245"/>
    </row>
    <row r="32" spans="1:18" ht="276.75" customHeight="1" x14ac:dyDescent="0.45">
      <c r="B32" s="330"/>
      <c r="C32" s="331"/>
      <c r="D32" s="353"/>
      <c r="E32" s="354"/>
      <c r="F32" s="358"/>
      <c r="G32" s="288" t="str">
        <f>IF(Calc!$J$74=1,"N/A",IF(Calc!$J$74=2,'Evaluation Criteria'!E3,IF(Calc!$J$74=3,'Evaluation Criteria'!E5,IF(Calc!$J$74=4,'Evaluation Criteria'!E7))))</f>
        <v>N/A</v>
      </c>
      <c r="H32" s="288" t="str">
        <f>IF(Calc!$J$74=1,"N/A",IF(Calc!$J$74=2,'Evaluation Criteria'!G3,IF(Calc!$J$74=3,'Evaluation Criteria'!G5,IF(Calc!$J$74=4,'Evaluation Criteria'!G7))))</f>
        <v>N/A</v>
      </c>
      <c r="I32" s="348"/>
      <c r="J32" s="349"/>
      <c r="K32" s="349"/>
      <c r="L32" s="349"/>
      <c r="M32" s="350"/>
      <c r="N32" s="247"/>
    </row>
    <row r="33" spans="2:15" ht="156" customHeight="1" x14ac:dyDescent="0.45">
      <c r="B33" s="330"/>
      <c r="C33" s="331"/>
      <c r="D33" s="353"/>
      <c r="E33" s="354"/>
      <c r="F33" s="357" t="s">
        <v>500</v>
      </c>
      <c r="G33" s="288" t="str">
        <f>IF(Calc!$J$74=1,"N/A",IF(Calc!$J$74=2,'Evaluation Criteria'!E9,IF(Calc!$J$74=3,'Evaluation Criteria'!E11,IF(Calc!$J$74=4,'Evaluation Criteria'!E13))))</f>
        <v>N/A</v>
      </c>
      <c r="H33" s="288" t="str">
        <f>IF(Calc!$J$74=1,"N/A",IF(Calc!$J$74=2,'Evaluation Criteria'!G9,IF(Calc!$J$74=3,'Evaluation Criteria'!G11,IF(Calc!$J$74=4,'Evaluation Criteria'!G13))))</f>
        <v>N/A</v>
      </c>
      <c r="I33" s="348"/>
      <c r="J33" s="349"/>
      <c r="K33" s="349"/>
      <c r="L33" s="349"/>
      <c r="M33" s="350"/>
      <c r="N33" s="247"/>
    </row>
    <row r="34" spans="2:15" ht="208.5" customHeight="1" x14ac:dyDescent="0.45">
      <c r="B34" s="332"/>
      <c r="C34" s="333"/>
      <c r="D34" s="355"/>
      <c r="E34" s="356"/>
      <c r="F34" s="358"/>
      <c r="G34" s="288" t="str">
        <f>IF(Calc!$J$74=1,"N/A",IF(Calc!$J$74=2,'Evaluation Criteria'!E10,IF(Calc!$J$74=3,'Evaluation Criteria'!E12,IF(Calc!$J$74=4,'Evaluation Criteria'!E14))))</f>
        <v>N/A</v>
      </c>
      <c r="H34" s="288" t="str">
        <f>IF(Calc!$J$74=1,"N/A",IF(Calc!$J$74=2,'Evaluation Criteria'!G10,IF(Calc!$J$74=3,'Evaluation Criteria'!G12,IF(Calc!$J$74=4,'Evaluation Criteria'!G14))))</f>
        <v>N/A</v>
      </c>
      <c r="I34" s="348"/>
      <c r="J34" s="349"/>
      <c r="K34" s="349"/>
      <c r="L34" s="349"/>
      <c r="M34" s="350"/>
      <c r="N34" s="247"/>
    </row>
    <row r="35" spans="2:15" ht="240.75" customHeight="1" x14ac:dyDescent="0.45">
      <c r="B35" s="328" t="s">
        <v>165</v>
      </c>
      <c r="C35" s="329"/>
      <c r="D35" s="351"/>
      <c r="E35" s="352"/>
      <c r="F35" s="357" t="s">
        <v>503</v>
      </c>
      <c r="G35" s="288" t="str">
        <f>IF(Calc!$J$75=1,"N/A",IF(Calc!$J$75=2,'Evaluation Criteria'!E16,IF(Calc!$J$75=3,'Evaluation Criteria'!E19,IF(Calc!$J$75=4,'Evaluation Criteria'!E22))))</f>
        <v>N/A</v>
      </c>
      <c r="H35" s="288" t="str">
        <f>IF(Calc!$J$75=1,"N/A",IF(Calc!$J$75=2,'Evaluation Criteria'!G16,IF(Calc!$J$75=3,'Evaluation Criteria'!G19,IF(Calc!$J$75=4,'Evaluation Criteria'!G22))))</f>
        <v>N/A</v>
      </c>
      <c r="I35" s="361"/>
      <c r="J35" s="361"/>
      <c r="K35" s="361"/>
      <c r="L35" s="361"/>
      <c r="M35" s="361"/>
      <c r="N35" s="247"/>
    </row>
    <row r="36" spans="2:15" ht="241.5" customHeight="1" x14ac:dyDescent="0.45">
      <c r="B36" s="330"/>
      <c r="C36" s="331"/>
      <c r="D36" s="353"/>
      <c r="E36" s="354"/>
      <c r="F36" s="362"/>
      <c r="G36" s="288" t="str">
        <f>IF(Calc!$J$75=1,"N/A",IF(Calc!$J$75=2,'Evaluation Criteria'!E17,IF(Calc!$J$75=3,'Evaluation Criteria'!E20,IF(Calc!$J$75=4,'Evaluation Criteria'!E23))))</f>
        <v>N/A</v>
      </c>
      <c r="H36" s="288" t="str">
        <f>IF(Calc!$J$75=1,"N/A",IF(Calc!$J$75=2,'Evaluation Criteria'!G17,IF(Calc!$J$75=3,'Evaluation Criteria'!G20,IF(Calc!$J$75=4,'Evaluation Criteria'!G23))))</f>
        <v>N/A</v>
      </c>
      <c r="I36" s="348"/>
      <c r="J36" s="349"/>
      <c r="K36" s="349"/>
      <c r="L36" s="349"/>
      <c r="M36" s="350"/>
      <c r="N36" s="247"/>
    </row>
    <row r="37" spans="2:15" ht="76.5" customHeight="1" x14ac:dyDescent="0.45">
      <c r="B37" s="332"/>
      <c r="C37" s="333"/>
      <c r="D37" s="355"/>
      <c r="E37" s="356"/>
      <c r="F37" s="358"/>
      <c r="G37" s="288" t="str">
        <f>IF(Calc!$J$75=1,"N/A",IF(Calc!$J$75=2,'Evaluation Criteria'!E18,IF(Calc!$J$75=3,'Evaluation Criteria'!E21,IF(Calc!$J$75=4,'Evaluation Criteria'!E24))))</f>
        <v>N/A</v>
      </c>
      <c r="H37" s="288" t="str">
        <f>IF(Calc!$J$75=1,"N/A",IF(Calc!$J$75=2,'Evaluation Criteria'!G18,IF(Calc!$J$75=3,'Evaluation Criteria'!G21,IF(Calc!$J$75=4,'Evaluation Criteria'!G24))))</f>
        <v>N/A</v>
      </c>
      <c r="I37" s="348"/>
      <c r="J37" s="349"/>
      <c r="K37" s="349"/>
      <c r="L37" s="349"/>
      <c r="M37" s="350"/>
      <c r="N37" s="247"/>
    </row>
    <row r="38" spans="2:15" ht="241.5" customHeight="1" x14ac:dyDescent="0.45">
      <c r="B38" s="334" t="s">
        <v>154</v>
      </c>
      <c r="C38" s="334"/>
      <c r="D38" s="335"/>
      <c r="E38" s="335"/>
      <c r="F38" s="336" t="s">
        <v>503</v>
      </c>
      <c r="G38" s="359" t="str">
        <f>IF(Calc!$J$76=1,"N/A",IF(Calc!$J$76=2,'Evaluation Criteria'!E26,IF(Calc!$J$76=3,'Evaluation Criteria'!E28,IF(Calc!$J$76=4,'Evaluation Criteria'!E30))))</f>
        <v>N/A</v>
      </c>
      <c r="H38" s="288" t="str">
        <f>IF(Calc!$J$76=1,"N/A",IF(Calc!$J$76=2,'Evaluation Criteria'!G26,IF(Calc!$J$76=3,'Evaluation Criteria'!G28,IF(Calc!$J$76=4,'Evaluation Criteria'!G30))))</f>
        <v>N/A</v>
      </c>
      <c r="I38" s="361"/>
      <c r="J38" s="361"/>
      <c r="K38" s="361"/>
      <c r="L38" s="361"/>
      <c r="M38" s="361"/>
      <c r="N38" s="247"/>
      <c r="O38" s="245"/>
    </row>
    <row r="39" spans="2:15" ht="98.25" customHeight="1" x14ac:dyDescent="0.45">
      <c r="B39" s="334"/>
      <c r="C39" s="334"/>
      <c r="D39" s="335"/>
      <c r="E39" s="335"/>
      <c r="F39" s="336"/>
      <c r="G39" s="360"/>
      <c r="H39" s="288" t="str">
        <f>IF(Calc!$J$76=1,"N/A",IF(Calc!$J$76=2,'Evaluation Criteria'!G27,IF(Calc!$J$76=3,'Evaluation Criteria'!G29,IF(Calc!$J$76=4,'Evaluation Criteria'!G31))))</f>
        <v>N/A</v>
      </c>
      <c r="I39" s="348"/>
      <c r="J39" s="349"/>
      <c r="K39" s="349"/>
      <c r="L39" s="349"/>
      <c r="M39" s="350"/>
      <c r="N39" s="247"/>
      <c r="O39" s="245"/>
    </row>
    <row r="40" spans="2:15" x14ac:dyDescent="0.45">
      <c r="B40" s="286"/>
      <c r="C40" s="286"/>
      <c r="D40" s="287"/>
      <c r="E40" s="287"/>
      <c r="F40" s="287"/>
      <c r="G40" s="287"/>
      <c r="H40" s="287"/>
      <c r="I40" s="287"/>
      <c r="J40" s="245"/>
      <c r="K40" s="245"/>
      <c r="L40" s="245"/>
      <c r="M40" s="245"/>
      <c r="N40" s="245"/>
      <c r="O40" s="245"/>
    </row>
    <row r="41" spans="2:15" x14ac:dyDescent="0.45">
      <c r="C41" s="1"/>
      <c r="D41" s="10"/>
      <c r="O41" s="245"/>
    </row>
    <row r="42" spans="2:15" ht="55.5" customHeight="1" x14ac:dyDescent="0.45">
      <c r="C42" s="1"/>
      <c r="D42" s="10"/>
      <c r="L42" s="276" t="s">
        <v>131</v>
      </c>
      <c r="M42" s="282">
        <f>IF(M27="No-Go", "NO-GO",Calc!M76)</f>
        <v>5</v>
      </c>
      <c r="N42" s="283" t="s">
        <v>459</v>
      </c>
      <c r="O42" s="245"/>
    </row>
    <row r="43" spans="2:15" ht="40.5" customHeight="1" x14ac:dyDescent="0.45">
      <c r="C43" s="1"/>
      <c r="D43" s="10"/>
      <c r="N43" s="278"/>
      <c r="O43" s="245"/>
    </row>
    <row r="44" spans="2:15" ht="45.4" customHeight="1" x14ac:dyDescent="0.45"/>
    <row r="45" spans="2:15" ht="30.75" customHeight="1" x14ac:dyDescent="0.45"/>
    <row r="46" spans="2:15" ht="78" customHeight="1" x14ac:dyDescent="0.45"/>
    <row r="48" spans="2:15" ht="60" customHeight="1" x14ac:dyDescent="0.45"/>
    <row r="79" ht="15" customHeight="1" x14ac:dyDescent="0.45"/>
    <row r="82" spans="1:11" ht="28.5" customHeight="1" x14ac:dyDescent="0.45">
      <c r="A82" s="10"/>
    </row>
    <row r="83" spans="1:11" ht="28.5" customHeight="1" x14ac:dyDescent="0.45">
      <c r="A83" s="10"/>
      <c r="C83" s="96"/>
      <c r="D83" s="96"/>
      <c r="E83" s="96"/>
      <c r="I83" s="9"/>
      <c r="K83"/>
    </row>
    <row r="84" spans="1:11" ht="28.5" customHeight="1" x14ac:dyDescent="0.45">
      <c r="A84" s="10"/>
      <c r="B84" s="29"/>
      <c r="C84" s="96"/>
      <c r="D84" s="30"/>
      <c r="E84" s="30"/>
      <c r="F84" s="30"/>
      <c r="G84" s="30"/>
      <c r="H84" s="30"/>
      <c r="I84" s="30"/>
      <c r="J84" s="30"/>
    </row>
    <row r="85" spans="1:11" ht="41.25" customHeight="1" x14ac:dyDescent="0.45">
      <c r="A85" s="10"/>
      <c r="B85" s="32"/>
      <c r="C85" s="32"/>
      <c r="D85" s="32"/>
      <c r="E85" s="43"/>
      <c r="F85" s="43"/>
      <c r="G85" s="43"/>
      <c r="H85" s="43"/>
      <c r="I85" s="43"/>
      <c r="J85" s="43"/>
      <c r="K85" s="12"/>
    </row>
    <row r="86" spans="1:11" ht="28.5" customHeight="1" x14ac:dyDescent="0.45">
      <c r="B86" s="32"/>
      <c r="C86" s="32"/>
      <c r="D86" s="32"/>
      <c r="E86" s="31"/>
      <c r="F86" s="31"/>
      <c r="G86" s="31"/>
      <c r="H86" s="31"/>
      <c r="I86" s="31"/>
      <c r="J86" s="31"/>
      <c r="K86" s="12"/>
    </row>
    <row r="87" spans="1:11" ht="39" customHeight="1" x14ac:dyDescent="0.45">
      <c r="B87" s="33"/>
      <c r="C87" s="33"/>
      <c r="D87" s="33"/>
      <c r="E87" s="31"/>
      <c r="F87" s="31"/>
      <c r="G87" s="31"/>
      <c r="H87" s="31"/>
      <c r="I87" s="31"/>
      <c r="J87" s="31"/>
      <c r="K87" s="12"/>
    </row>
    <row r="88" spans="1:11" ht="28.5" customHeight="1" x14ac:dyDescent="0.45">
      <c r="B88" s="34"/>
      <c r="C88" s="34"/>
      <c r="D88" s="34"/>
      <c r="E88" s="31"/>
      <c r="F88" s="31"/>
      <c r="G88" s="31"/>
      <c r="H88" s="31"/>
      <c r="I88" s="31"/>
      <c r="J88" s="31"/>
      <c r="K88" s="12"/>
    </row>
    <row r="89" spans="1:11" ht="28.5" customHeight="1" x14ac:dyDescent="0.45">
      <c r="B89" s="34"/>
      <c r="C89" s="34"/>
      <c r="D89" s="34"/>
      <c r="E89" s="31"/>
      <c r="F89" s="31"/>
      <c r="G89" s="31"/>
      <c r="H89" s="31"/>
      <c r="I89" s="31"/>
      <c r="J89" s="31"/>
      <c r="K89" s="12"/>
    </row>
    <row r="90" spans="1:11" ht="28.5" customHeight="1" x14ac:dyDescent="0.45">
      <c r="B90" s="34"/>
      <c r="C90" s="34"/>
      <c r="D90" s="34"/>
      <c r="E90" s="31"/>
      <c r="F90" s="31"/>
      <c r="G90" s="31"/>
      <c r="H90" s="31"/>
      <c r="I90" s="31"/>
      <c r="J90" s="31"/>
      <c r="K90" s="12"/>
    </row>
    <row r="91" spans="1:11" x14ac:dyDescent="0.45">
      <c r="B91" s="34"/>
      <c r="C91" s="34"/>
      <c r="D91" s="34"/>
      <c r="E91" s="31"/>
      <c r="F91" s="31"/>
      <c r="G91" s="31"/>
      <c r="H91" s="31"/>
      <c r="I91" s="31"/>
      <c r="J91" s="31"/>
      <c r="K91" s="12"/>
    </row>
    <row r="92" spans="1:11" x14ac:dyDescent="0.45">
      <c r="B92" s="34"/>
      <c r="C92" s="34"/>
      <c r="D92" s="34"/>
      <c r="E92" s="31"/>
      <c r="F92" s="31"/>
      <c r="G92" s="31"/>
      <c r="H92" s="31"/>
      <c r="I92" s="31"/>
      <c r="J92" s="31"/>
      <c r="K92" s="12"/>
    </row>
    <row r="93" spans="1:11" ht="27.75" customHeight="1" x14ac:dyDescent="0.45">
      <c r="B93" s="34"/>
      <c r="C93" s="34"/>
      <c r="D93" s="34"/>
      <c r="E93" s="31"/>
      <c r="F93" s="31"/>
      <c r="G93" s="31"/>
      <c r="H93" s="31"/>
      <c r="I93" s="31"/>
      <c r="J93" s="31"/>
      <c r="K93" s="12"/>
    </row>
    <row r="94" spans="1:11" x14ac:dyDescent="0.45">
      <c r="B94" s="34"/>
      <c r="C94" s="34"/>
      <c r="D94" s="34"/>
      <c r="E94" s="31"/>
      <c r="F94" s="31"/>
      <c r="G94" s="31"/>
      <c r="H94" s="31"/>
      <c r="I94" s="31"/>
      <c r="J94" s="31"/>
      <c r="K94" s="12"/>
    </row>
    <row r="95" spans="1:11" ht="30.75" customHeight="1" x14ac:dyDescent="0.45">
      <c r="B95" s="34"/>
      <c r="C95" s="34"/>
      <c r="D95" s="34"/>
      <c r="E95" s="31"/>
      <c r="F95" s="31"/>
      <c r="G95" s="31"/>
      <c r="H95" s="31"/>
      <c r="I95" s="31"/>
      <c r="J95" s="31"/>
      <c r="K95" s="12"/>
    </row>
    <row r="96" spans="1:11" ht="32.25" customHeight="1" x14ac:dyDescent="0.45">
      <c r="B96" s="34"/>
      <c r="C96" s="34"/>
      <c r="D96" s="34"/>
      <c r="E96" s="31"/>
      <c r="F96" s="31"/>
      <c r="G96" s="31"/>
      <c r="H96" s="31"/>
      <c r="I96" s="31"/>
      <c r="J96" s="31"/>
      <c r="K96" s="12"/>
    </row>
    <row r="97" spans="2:11" ht="21.75" customHeight="1" x14ac:dyDescent="0.45">
      <c r="B97" s="35"/>
      <c r="C97" s="35"/>
      <c r="D97" s="35"/>
      <c r="E97" s="31"/>
      <c r="F97" s="31"/>
      <c r="G97" s="31"/>
      <c r="H97" s="31"/>
      <c r="I97" s="31"/>
      <c r="J97" s="31"/>
      <c r="K97" s="12"/>
    </row>
    <row r="98" spans="2:11" ht="42.75" customHeight="1" x14ac:dyDescent="0.45">
      <c r="B98" s="34"/>
      <c r="C98" s="34"/>
      <c r="D98" s="34"/>
      <c r="E98" s="31"/>
      <c r="F98" s="31"/>
      <c r="G98" s="31"/>
      <c r="H98" s="31"/>
      <c r="I98" s="31"/>
      <c r="J98" s="31"/>
    </row>
    <row r="99" spans="2:11" x14ac:dyDescent="0.45">
      <c r="B99" s="34"/>
      <c r="C99" s="34"/>
      <c r="D99" s="34"/>
      <c r="E99" s="31"/>
      <c r="F99" s="31"/>
      <c r="G99" s="31"/>
      <c r="H99" s="31"/>
      <c r="I99" s="31"/>
      <c r="J99" s="31"/>
    </row>
    <row r="100" spans="2:11" ht="30" customHeight="1" x14ac:dyDescent="0.45">
      <c r="B100" s="34"/>
      <c r="C100" s="34"/>
      <c r="D100" s="34"/>
      <c r="E100" s="31"/>
      <c r="F100" s="31"/>
      <c r="G100" s="31"/>
      <c r="H100" s="31"/>
      <c r="I100" s="31"/>
      <c r="J100" s="31"/>
    </row>
    <row r="101" spans="2:11" ht="32.25" customHeight="1" x14ac:dyDescent="0.45">
      <c r="B101" s="34"/>
      <c r="C101" s="34"/>
      <c r="D101" s="34"/>
      <c r="E101" s="31"/>
      <c r="F101" s="31"/>
      <c r="G101" s="31"/>
      <c r="H101" s="31"/>
      <c r="I101" s="31"/>
      <c r="J101" s="31"/>
    </row>
    <row r="102" spans="2:11" ht="27" customHeight="1" x14ac:dyDescent="0.45">
      <c r="B102" s="34"/>
      <c r="C102" s="34"/>
      <c r="D102" s="34"/>
      <c r="E102" s="31"/>
      <c r="F102" s="31"/>
      <c r="G102" s="31"/>
      <c r="H102" s="31"/>
      <c r="I102" s="31"/>
      <c r="J102" s="31"/>
    </row>
    <row r="103" spans="2:11" x14ac:dyDescent="0.45">
      <c r="B103" s="34"/>
      <c r="C103" s="34"/>
      <c r="D103" s="34"/>
      <c r="E103" s="31"/>
      <c r="F103" s="31"/>
      <c r="G103" s="31"/>
      <c r="H103" s="31"/>
      <c r="I103" s="31"/>
      <c r="J103" s="31"/>
    </row>
    <row r="104" spans="2:11" ht="26.25" customHeight="1" x14ac:dyDescent="0.45">
      <c r="B104" s="34"/>
      <c r="C104" s="34"/>
      <c r="D104" s="34"/>
      <c r="E104" s="31"/>
      <c r="F104" s="31"/>
      <c r="G104" s="31"/>
      <c r="H104" s="31"/>
      <c r="I104" s="31"/>
      <c r="J104" s="31"/>
    </row>
    <row r="105" spans="2:11" ht="30.75" customHeight="1" x14ac:dyDescent="0.45">
      <c r="B105" s="36"/>
      <c r="C105" s="36"/>
      <c r="D105" s="36"/>
      <c r="E105" s="31"/>
      <c r="F105" s="31"/>
      <c r="G105" s="31"/>
      <c r="H105" s="31"/>
      <c r="I105" s="31"/>
      <c r="J105" s="31"/>
    </row>
    <row r="106" spans="2:11" ht="41.25" customHeight="1" x14ac:dyDescent="0.45">
      <c r="B106" s="34"/>
      <c r="C106" s="34"/>
      <c r="D106" s="34"/>
      <c r="E106" s="31"/>
      <c r="F106" s="31"/>
      <c r="G106" s="31"/>
      <c r="H106" s="31"/>
      <c r="I106" s="31"/>
      <c r="J106" s="31"/>
    </row>
    <row r="107" spans="2:11" ht="54.75" customHeight="1" x14ac:dyDescent="0.45">
      <c r="B107" s="34"/>
      <c r="C107" s="34"/>
      <c r="D107" s="34"/>
      <c r="E107" s="31"/>
      <c r="F107" s="31"/>
      <c r="G107" s="31"/>
      <c r="H107" s="31"/>
      <c r="I107" s="31"/>
      <c r="J107" s="31"/>
    </row>
    <row r="108" spans="2:11" x14ac:dyDescent="0.45">
      <c r="B108" s="34"/>
      <c r="C108" s="34"/>
      <c r="D108" s="34"/>
      <c r="E108" s="31"/>
      <c r="F108" s="31"/>
      <c r="G108" s="31"/>
      <c r="H108" s="31"/>
      <c r="I108" s="31"/>
      <c r="J108" s="31"/>
    </row>
    <row r="109" spans="2:11" ht="41.25" customHeight="1" x14ac:dyDescent="0.45">
      <c r="B109" s="35"/>
      <c r="C109" s="35"/>
      <c r="D109" s="35"/>
      <c r="E109" s="31"/>
      <c r="F109" s="31"/>
      <c r="G109" s="31"/>
      <c r="H109" s="31"/>
      <c r="I109" s="31"/>
      <c r="J109" s="31"/>
    </row>
    <row r="110" spans="2:11" ht="40.5" customHeight="1" x14ac:dyDescent="0.45">
      <c r="B110" s="34"/>
      <c r="C110" s="34"/>
      <c r="D110" s="34"/>
      <c r="E110" s="31"/>
      <c r="F110" s="31"/>
      <c r="G110" s="31"/>
      <c r="H110" s="31"/>
      <c r="I110" s="31"/>
      <c r="J110" s="31"/>
    </row>
    <row r="111" spans="2:11" ht="42" customHeight="1" x14ac:dyDescent="0.45">
      <c r="B111" s="34"/>
      <c r="C111" s="34"/>
      <c r="D111" s="34"/>
      <c r="E111" s="31"/>
      <c r="F111" s="31"/>
      <c r="G111" s="31"/>
      <c r="H111" s="31"/>
      <c r="I111" s="31"/>
      <c r="J111" s="31"/>
    </row>
    <row r="112" spans="2:11" ht="30.75" customHeight="1" x14ac:dyDescent="0.45">
      <c r="B112" s="34"/>
      <c r="C112" s="34"/>
      <c r="D112" s="34"/>
      <c r="E112" s="31"/>
      <c r="F112" s="31"/>
      <c r="G112" s="31"/>
      <c r="H112" s="31"/>
      <c r="I112" s="31"/>
      <c r="J112" s="31"/>
    </row>
    <row r="113" spans="2:10" ht="31.5" customHeight="1" x14ac:dyDescent="0.45">
      <c r="B113" s="34"/>
      <c r="C113" s="34"/>
      <c r="D113" s="34"/>
      <c r="E113" s="31"/>
      <c r="F113" s="31"/>
      <c r="G113" s="31"/>
      <c r="H113" s="31"/>
      <c r="I113" s="31"/>
      <c r="J113" s="31"/>
    </row>
    <row r="114" spans="2:10" ht="31.5" customHeight="1" x14ac:dyDescent="0.45">
      <c r="B114" s="34"/>
      <c r="C114" s="34"/>
      <c r="D114" s="34"/>
      <c r="E114" s="31"/>
      <c r="F114" s="31"/>
      <c r="G114" s="31"/>
      <c r="H114" s="31"/>
      <c r="I114" s="31"/>
      <c r="J114" s="31"/>
    </row>
    <row r="115" spans="2:10" x14ac:dyDescent="0.45">
      <c r="B115" s="34"/>
      <c r="C115" s="34"/>
      <c r="D115" s="34"/>
      <c r="E115" s="31"/>
      <c r="F115" s="31"/>
      <c r="G115" s="31"/>
      <c r="H115" s="31"/>
      <c r="I115" s="31"/>
      <c r="J115" s="31"/>
    </row>
    <row r="116" spans="2:10" ht="39.75" customHeight="1" x14ac:dyDescent="0.45">
      <c r="B116" s="34"/>
      <c r="C116" s="34"/>
      <c r="D116" s="34"/>
      <c r="E116" s="31"/>
      <c r="F116" s="31"/>
      <c r="G116" s="31"/>
      <c r="H116" s="31"/>
      <c r="I116" s="31"/>
      <c r="J116" s="31"/>
    </row>
    <row r="117" spans="2:10" ht="40.5" customHeight="1" x14ac:dyDescent="0.45">
      <c r="B117" s="34"/>
      <c r="C117" s="34"/>
      <c r="D117" s="34"/>
      <c r="E117" s="31"/>
      <c r="F117" s="31"/>
      <c r="G117" s="31"/>
      <c r="H117" s="31"/>
      <c r="I117" s="31"/>
      <c r="J117" s="31"/>
    </row>
    <row r="118" spans="2:10" x14ac:dyDescent="0.45">
      <c r="B118" s="34"/>
      <c r="C118" s="34"/>
      <c r="D118" s="34"/>
      <c r="E118" s="31"/>
      <c r="F118" s="31"/>
      <c r="G118" s="31"/>
      <c r="H118" s="31"/>
      <c r="I118" s="31"/>
      <c r="J118" s="31"/>
    </row>
    <row r="119" spans="2:10" x14ac:dyDescent="0.45">
      <c r="B119" s="34"/>
      <c r="C119" s="34"/>
      <c r="D119" s="34"/>
      <c r="E119" s="31"/>
      <c r="F119" s="31"/>
      <c r="G119" s="31"/>
      <c r="H119" s="31"/>
      <c r="I119" s="31"/>
      <c r="J119" s="31"/>
    </row>
    <row r="120" spans="2:10" x14ac:dyDescent="0.45">
      <c r="B120" s="34"/>
      <c r="C120" s="34"/>
      <c r="D120" s="34"/>
      <c r="E120" s="31"/>
      <c r="F120" s="31"/>
      <c r="G120" s="31"/>
      <c r="H120" s="31"/>
      <c r="I120" s="31"/>
      <c r="J120" s="31"/>
    </row>
    <row r="121" spans="2:10" x14ac:dyDescent="0.45">
      <c r="B121" s="34"/>
      <c r="C121" s="34"/>
      <c r="D121" s="34"/>
      <c r="E121" s="31"/>
      <c r="F121" s="31"/>
      <c r="G121" s="31"/>
      <c r="H121" s="31"/>
      <c r="I121" s="31"/>
      <c r="J121" s="31"/>
    </row>
    <row r="122" spans="2:10" x14ac:dyDescent="0.45">
      <c r="B122" s="34"/>
      <c r="C122" s="34"/>
      <c r="D122" s="34"/>
      <c r="E122" s="31"/>
      <c r="F122" s="31"/>
      <c r="G122" s="31"/>
      <c r="H122" s="31"/>
      <c r="I122" s="31"/>
      <c r="J122" s="31"/>
    </row>
    <row r="123" spans="2:10" x14ac:dyDescent="0.45">
      <c r="B123" s="34"/>
      <c r="C123" s="34"/>
      <c r="D123" s="34"/>
      <c r="E123" s="31"/>
      <c r="F123" s="31"/>
      <c r="G123" s="31"/>
      <c r="H123" s="31"/>
      <c r="I123" s="31"/>
      <c r="J123" s="31"/>
    </row>
  </sheetData>
  <sheetProtection algorithmName="SHA-512" hashValue="/P+4xZrYvZG/QspmIHF7lHaxksOPoMeU9HuvdhXvByMnRbUUxr9Z8pQcUaYHT2y8Hv04QZeXSl1ECbIb2EGzjA==" saltValue="Xpg9A3vHBarKl28Gc4OVkw==" spinCount="100000" sheet="1" objects="1" scenarios="1"/>
  <protectedRanges>
    <protectedRange sqref="I31:N39" name="Range7"/>
    <protectedRange sqref="C6:C8" name="Range2"/>
  </protectedRanges>
  <mergeCells count="29">
    <mergeCell ref="I39:M39"/>
    <mergeCell ref="D31:E34"/>
    <mergeCell ref="F31:F32"/>
    <mergeCell ref="F33:F34"/>
    <mergeCell ref="I32:M32"/>
    <mergeCell ref="I33:M33"/>
    <mergeCell ref="I34:M34"/>
    <mergeCell ref="G38:G39"/>
    <mergeCell ref="I31:M31"/>
    <mergeCell ref="F35:F37"/>
    <mergeCell ref="I35:M35"/>
    <mergeCell ref="I38:M38"/>
    <mergeCell ref="I36:M36"/>
    <mergeCell ref="D35:E37"/>
    <mergeCell ref="I37:M37"/>
    <mergeCell ref="H2:J2"/>
    <mergeCell ref="C11:I11"/>
    <mergeCell ref="C12:I12"/>
    <mergeCell ref="B30:C30"/>
    <mergeCell ref="D30:E30"/>
    <mergeCell ref="B13:B14"/>
    <mergeCell ref="C13:I14"/>
    <mergeCell ref="B5:D5"/>
    <mergeCell ref="I30:M30"/>
    <mergeCell ref="B31:C34"/>
    <mergeCell ref="B38:C39"/>
    <mergeCell ref="D38:E39"/>
    <mergeCell ref="F38:F39"/>
    <mergeCell ref="B35:C37"/>
  </mergeCells>
  <pageMargins left="0.25" right="0.25" top="0.75" bottom="0.75" header="0.3" footer="0.3"/>
  <pageSetup paperSize="9" scale="78" orientation="portrait" r:id="rId1"/>
  <rowBreaks count="1" manualBreakCount="1">
    <brk id="4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defaultSize="0" autoLine="0" autoPict="0">
                <anchor moveWithCells="1">
                  <from>
                    <xdr:col>2</xdr:col>
                    <xdr:colOff>85725</xdr:colOff>
                    <xdr:row>11</xdr:row>
                    <xdr:rowOff>28575</xdr:rowOff>
                  </from>
                  <to>
                    <xdr:col>6</xdr:col>
                    <xdr:colOff>1533525</xdr:colOff>
                    <xdr:row>11</xdr:row>
                    <xdr:rowOff>228600</xdr:rowOff>
                  </to>
                </anchor>
              </controlPr>
            </control>
          </mc:Choice>
        </mc:AlternateContent>
        <mc:AlternateContent xmlns:mc="http://schemas.openxmlformats.org/markup-compatibility/2006">
          <mc:Choice Requires="x14">
            <control shapeId="1030" r:id="rId5" name="Drop Down 6">
              <controlPr defaultSize="0" autoLine="0" autoPict="0">
                <anchor moveWithCells="1">
                  <from>
                    <xdr:col>2</xdr:col>
                    <xdr:colOff>95250</xdr:colOff>
                    <xdr:row>10</xdr:row>
                    <xdr:rowOff>38100</xdr:rowOff>
                  </from>
                  <to>
                    <xdr:col>6</xdr:col>
                    <xdr:colOff>1514475</xdr:colOff>
                    <xdr:row>10</xdr:row>
                    <xdr:rowOff>238125</xdr:rowOff>
                  </to>
                </anchor>
              </controlPr>
            </control>
          </mc:Choice>
        </mc:AlternateContent>
        <mc:AlternateContent xmlns:mc="http://schemas.openxmlformats.org/markup-compatibility/2006">
          <mc:Choice Requires="x14">
            <control shapeId="1038" r:id="rId6" name="Drop Down 14">
              <controlPr defaultSize="0" autoLine="0" autoPict="0">
                <anchor moveWithCells="1">
                  <from>
                    <xdr:col>3</xdr:col>
                    <xdr:colOff>76200</xdr:colOff>
                    <xdr:row>31</xdr:row>
                    <xdr:rowOff>2409825</xdr:rowOff>
                  </from>
                  <to>
                    <xdr:col>4</xdr:col>
                    <xdr:colOff>352425</xdr:colOff>
                    <xdr:row>31</xdr:row>
                    <xdr:rowOff>2647950</xdr:rowOff>
                  </to>
                </anchor>
              </controlPr>
            </control>
          </mc:Choice>
        </mc:AlternateContent>
        <mc:AlternateContent xmlns:mc="http://schemas.openxmlformats.org/markup-compatibility/2006">
          <mc:Choice Requires="x14">
            <control shapeId="1039" r:id="rId7" name="Drop Down 15">
              <controlPr defaultSize="0" autoLine="0" autoPict="0">
                <anchor moveWithCells="1">
                  <from>
                    <xdr:col>3</xdr:col>
                    <xdr:colOff>47625</xdr:colOff>
                    <xdr:row>35</xdr:row>
                    <xdr:rowOff>495300</xdr:rowOff>
                  </from>
                  <to>
                    <xdr:col>4</xdr:col>
                    <xdr:colOff>295275</xdr:colOff>
                    <xdr:row>35</xdr:row>
                    <xdr:rowOff>733425</xdr:rowOff>
                  </to>
                </anchor>
              </controlPr>
            </control>
          </mc:Choice>
        </mc:AlternateContent>
        <mc:AlternateContent xmlns:mc="http://schemas.openxmlformats.org/markup-compatibility/2006">
          <mc:Choice Requires="x14">
            <control shapeId="1040" r:id="rId8" name="Drop Down 16">
              <controlPr defaultSize="0" autoLine="0" autoPict="0">
                <anchor moveWithCells="1">
                  <from>
                    <xdr:col>3</xdr:col>
                    <xdr:colOff>85725</xdr:colOff>
                    <xdr:row>37</xdr:row>
                    <xdr:rowOff>1800225</xdr:rowOff>
                  </from>
                  <to>
                    <xdr:col>4</xdr:col>
                    <xdr:colOff>352425</xdr:colOff>
                    <xdr:row>37</xdr:row>
                    <xdr:rowOff>2057400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00000000-000E-0000-0300-000008000000}">
            <xm:f>Calc!$C$107</xm:f>
            <x14:dxf>
              <fill>
                <patternFill>
                  <bgColor rgb="FF00B0F0"/>
                </patternFill>
              </fill>
            </x14:dxf>
          </x14:cfRule>
          <xm:sqref>E86:J86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06"/>
  <sheetViews>
    <sheetView showGridLines="0" showRowColHeaders="0" topLeftCell="A28" zoomScale="85" zoomScaleNormal="85" zoomScaleSheetLayoutView="100" workbookViewId="0">
      <selection activeCell="B102" sqref="B102:B106"/>
    </sheetView>
  </sheetViews>
  <sheetFormatPr defaultColWidth="9.1328125" defaultRowHeight="14.25" x14ac:dyDescent="0.45"/>
  <cols>
    <col min="1" max="1" width="7" style="88" customWidth="1"/>
    <col min="2" max="2" width="29.86328125" style="88" customWidth="1"/>
    <col min="3" max="3" width="12.86328125" style="88" customWidth="1"/>
    <col min="4" max="4" width="13.265625" style="88" bestFit="1" customWidth="1"/>
    <col min="5" max="5" width="61.86328125" style="88" customWidth="1"/>
    <col min="6" max="6" width="18.73046875" style="88" customWidth="1"/>
    <col min="7" max="7" width="23.73046875" style="88" customWidth="1"/>
    <col min="8" max="8" width="21.3984375" style="88" customWidth="1"/>
    <col min="9" max="9" width="13.3984375" style="88" hidden="1" customWidth="1"/>
    <col min="10" max="16384" width="9.1328125" style="88"/>
  </cols>
  <sheetData>
    <row r="2" spans="1:9" x14ac:dyDescent="0.45">
      <c r="E2" s="347" t="s">
        <v>40</v>
      </c>
      <c r="F2" s="347"/>
      <c r="G2" s="387">
        <f>Revision!$C$4</f>
        <v>0</v>
      </c>
      <c r="H2" s="387"/>
    </row>
    <row r="3" spans="1:9" ht="18" x14ac:dyDescent="0.55000000000000004">
      <c r="A3" s="122"/>
      <c r="B3" s="89" t="s">
        <v>102</v>
      </c>
      <c r="C3" s="88" t="s">
        <v>559</v>
      </c>
      <c r="G3" s="90"/>
      <c r="H3" s="90"/>
    </row>
    <row r="5" spans="1:9" ht="27.75" customHeight="1" x14ac:dyDescent="0.45">
      <c r="B5" s="91" t="s">
        <v>85</v>
      </c>
      <c r="C5" s="388"/>
      <c r="D5" s="389"/>
      <c r="E5" s="389"/>
      <c r="F5" s="389"/>
      <c r="G5" s="389"/>
      <c r="H5" s="390"/>
      <c r="I5" s="311"/>
    </row>
    <row r="6" spans="1:9" x14ac:dyDescent="0.45">
      <c r="A6" s="137"/>
    </row>
    <row r="7" spans="1:9" x14ac:dyDescent="0.45">
      <c r="A7" s="137"/>
      <c r="B7" s="384" t="s">
        <v>85</v>
      </c>
      <c r="C7" s="385"/>
      <c r="D7" s="385"/>
      <c r="E7" s="385"/>
      <c r="F7" s="385"/>
      <c r="G7" s="386"/>
      <c r="H7" s="174" t="str">
        <f>Calc!B20</f>
        <v>a</v>
      </c>
    </row>
    <row r="8" spans="1:9" x14ac:dyDescent="0.45">
      <c r="G8" s="90"/>
      <c r="H8" s="90"/>
    </row>
    <row r="9" spans="1:9" x14ac:dyDescent="0.45">
      <c r="B9" s="368" t="s">
        <v>67</v>
      </c>
      <c r="C9" s="369"/>
      <c r="D9" s="369"/>
      <c r="E9" s="369"/>
      <c r="F9" s="369"/>
      <c r="G9" s="369"/>
      <c r="H9" s="370"/>
    </row>
    <row r="10" spans="1:9" x14ac:dyDescent="0.45">
      <c r="B10" s="377"/>
      <c r="C10" s="378"/>
      <c r="D10" s="378"/>
      <c r="E10" s="378"/>
      <c r="F10" s="378"/>
      <c r="G10" s="378"/>
      <c r="H10" s="379"/>
    </row>
    <row r="11" spans="1:9" x14ac:dyDescent="0.45">
      <c r="B11" s="375"/>
      <c r="C11" s="376"/>
      <c r="D11" s="376"/>
      <c r="E11" s="376"/>
      <c r="F11" s="376"/>
      <c r="G11" s="376"/>
      <c r="H11" s="380"/>
    </row>
    <row r="12" spans="1:9" x14ac:dyDescent="0.45">
      <c r="B12" s="375"/>
      <c r="C12" s="376"/>
      <c r="D12" s="376"/>
      <c r="E12" s="376"/>
      <c r="F12" s="376"/>
      <c r="G12" s="376"/>
      <c r="H12" s="380"/>
    </row>
    <row r="13" spans="1:9" x14ac:dyDescent="0.45">
      <c r="B13" s="375"/>
      <c r="C13" s="376"/>
      <c r="D13" s="376"/>
      <c r="E13" s="376"/>
      <c r="F13" s="376"/>
      <c r="G13" s="376"/>
      <c r="H13" s="380"/>
    </row>
    <row r="14" spans="1:9" x14ac:dyDescent="0.45">
      <c r="B14" s="381"/>
      <c r="C14" s="382"/>
      <c r="D14" s="382"/>
      <c r="E14" s="382"/>
      <c r="F14" s="382"/>
      <c r="G14" s="382"/>
      <c r="H14" s="383"/>
    </row>
    <row r="15" spans="1:9" x14ac:dyDescent="0.45">
      <c r="B15" s="103"/>
      <c r="C15" s="103"/>
      <c r="D15" s="103"/>
      <c r="E15" s="103"/>
      <c r="F15" s="103"/>
      <c r="G15" s="103"/>
      <c r="H15" s="92"/>
    </row>
    <row r="16" spans="1:9" x14ac:dyDescent="0.45">
      <c r="B16" s="103"/>
      <c r="C16" s="103"/>
      <c r="D16" s="103"/>
      <c r="E16" s="103"/>
      <c r="F16" s="103"/>
      <c r="G16" s="103"/>
      <c r="H16" s="92"/>
    </row>
    <row r="17" spans="2:8" x14ac:dyDescent="0.45">
      <c r="B17" s="103"/>
      <c r="C17" s="103"/>
      <c r="D17" s="103"/>
      <c r="E17" s="103"/>
      <c r="F17" s="103"/>
      <c r="G17" s="103"/>
      <c r="H17" s="92"/>
    </row>
    <row r="18" spans="2:8" x14ac:dyDescent="0.45">
      <c r="B18" s="103"/>
      <c r="C18" s="103"/>
      <c r="D18" s="103"/>
      <c r="E18" s="103"/>
      <c r="F18" s="103"/>
      <c r="G18" s="103"/>
      <c r="H18" s="92"/>
    </row>
    <row r="19" spans="2:8" x14ac:dyDescent="0.45">
      <c r="B19" s="103"/>
      <c r="C19" s="103"/>
      <c r="D19" s="103"/>
      <c r="E19" s="103"/>
      <c r="F19" s="103"/>
      <c r="G19" s="103"/>
      <c r="H19" s="92"/>
    </row>
    <row r="20" spans="2:8" x14ac:dyDescent="0.45">
      <c r="B20" s="103"/>
      <c r="C20" s="103"/>
      <c r="D20" s="103"/>
      <c r="E20" s="103"/>
      <c r="F20" s="103"/>
      <c r="G20" s="103"/>
      <c r="H20" s="92"/>
    </row>
    <row r="21" spans="2:8" x14ac:dyDescent="0.45">
      <c r="B21" s="103"/>
      <c r="C21" s="103"/>
      <c r="D21" s="103"/>
      <c r="E21" s="103"/>
      <c r="F21" s="103"/>
      <c r="G21" s="103"/>
      <c r="H21" s="92"/>
    </row>
    <row r="22" spans="2:8" x14ac:dyDescent="0.45">
      <c r="B22" s="103"/>
      <c r="C22" s="103"/>
      <c r="D22" s="103"/>
      <c r="E22" s="103"/>
      <c r="F22" s="103"/>
      <c r="G22" s="103"/>
      <c r="H22" s="92"/>
    </row>
    <row r="23" spans="2:8" x14ac:dyDescent="0.45">
      <c r="B23" s="103"/>
      <c r="C23" s="103"/>
      <c r="D23" s="103"/>
      <c r="E23" s="103"/>
      <c r="F23" s="103"/>
      <c r="G23" s="103"/>
      <c r="H23" s="92"/>
    </row>
    <row r="24" spans="2:8" x14ac:dyDescent="0.45">
      <c r="B24" s="103"/>
      <c r="C24" s="103"/>
      <c r="D24" s="103"/>
      <c r="E24" s="103"/>
      <c r="F24" s="103"/>
      <c r="G24" s="103"/>
      <c r="H24" s="92"/>
    </row>
    <row r="25" spans="2:8" x14ac:dyDescent="0.45">
      <c r="B25" s="103"/>
      <c r="C25" s="103"/>
      <c r="D25" s="103"/>
      <c r="E25" s="103"/>
      <c r="F25" s="103"/>
      <c r="G25" s="103"/>
      <c r="H25" s="92"/>
    </row>
    <row r="26" spans="2:8" x14ac:dyDescent="0.45">
      <c r="B26" s="103"/>
      <c r="C26" s="103"/>
      <c r="D26" s="103"/>
      <c r="E26" s="103"/>
      <c r="F26" s="103"/>
      <c r="G26" s="103"/>
      <c r="H26" s="92"/>
    </row>
    <row r="27" spans="2:8" x14ac:dyDescent="0.45">
      <c r="B27" s="103"/>
      <c r="C27" s="103"/>
      <c r="D27" s="103"/>
      <c r="E27" s="103"/>
      <c r="F27" s="103"/>
      <c r="G27" s="103"/>
      <c r="H27" s="92"/>
    </row>
    <row r="28" spans="2:8" x14ac:dyDescent="0.45">
      <c r="B28" s="103"/>
      <c r="C28" s="103"/>
      <c r="D28" s="103"/>
      <c r="E28" s="103"/>
      <c r="F28" s="103"/>
      <c r="G28" s="103"/>
      <c r="H28" s="92"/>
    </row>
    <row r="29" spans="2:8" x14ac:dyDescent="0.45">
      <c r="G29" s="93"/>
      <c r="H29" s="92"/>
    </row>
    <row r="30" spans="2:8" x14ac:dyDescent="0.45">
      <c r="G30" s="93"/>
      <c r="H30" s="92"/>
    </row>
    <row r="31" spans="2:8" x14ac:dyDescent="0.45">
      <c r="G31" s="93"/>
      <c r="H31" s="92"/>
    </row>
    <row r="32" spans="2:8" x14ac:dyDescent="0.45">
      <c r="G32" s="93"/>
      <c r="H32" s="92"/>
    </row>
    <row r="33" spans="1:8" x14ac:dyDescent="0.45">
      <c r="G33" s="93"/>
      <c r="H33" s="92"/>
    </row>
    <row r="34" spans="1:8" x14ac:dyDescent="0.45">
      <c r="G34" s="93"/>
      <c r="H34" s="92"/>
    </row>
    <row r="35" spans="1:8" x14ac:dyDescent="0.45">
      <c r="G35" s="93"/>
      <c r="H35" s="92"/>
    </row>
    <row r="36" spans="1:8" x14ac:dyDescent="0.45">
      <c r="B36" s="368" t="s">
        <v>455</v>
      </c>
      <c r="C36" s="369"/>
      <c r="D36" s="369"/>
      <c r="E36" s="369"/>
      <c r="F36" s="369"/>
      <c r="G36" s="369"/>
      <c r="H36" s="370"/>
    </row>
    <row r="37" spans="1:8" x14ac:dyDescent="0.45">
      <c r="B37" s="377"/>
      <c r="C37" s="378"/>
      <c r="D37" s="378"/>
      <c r="E37" s="378"/>
      <c r="F37" s="378"/>
      <c r="G37" s="378"/>
      <c r="H37" s="379"/>
    </row>
    <row r="38" spans="1:8" x14ac:dyDescent="0.45">
      <c r="B38" s="375"/>
      <c r="C38" s="376"/>
      <c r="D38" s="376"/>
      <c r="E38" s="376"/>
      <c r="F38" s="376"/>
      <c r="G38" s="376"/>
      <c r="H38" s="380"/>
    </row>
    <row r="39" spans="1:8" x14ac:dyDescent="0.45">
      <c r="B39" s="375"/>
      <c r="C39" s="376"/>
      <c r="D39" s="376"/>
      <c r="E39" s="376"/>
      <c r="F39" s="376"/>
      <c r="G39" s="376"/>
      <c r="H39" s="380"/>
    </row>
    <row r="40" spans="1:8" x14ac:dyDescent="0.45">
      <c r="B40" s="375"/>
      <c r="C40" s="376"/>
      <c r="D40" s="376"/>
      <c r="E40" s="376"/>
      <c r="F40" s="376"/>
      <c r="G40" s="376"/>
      <c r="H40" s="380"/>
    </row>
    <row r="41" spans="1:8" x14ac:dyDescent="0.45">
      <c r="B41" s="375"/>
      <c r="C41" s="376"/>
      <c r="D41" s="376"/>
      <c r="E41" s="376"/>
      <c r="F41" s="376"/>
      <c r="G41" s="376"/>
      <c r="H41" s="380"/>
    </row>
    <row r="42" spans="1:8" x14ac:dyDescent="0.45">
      <c r="B42" s="381"/>
      <c r="C42" s="382"/>
      <c r="D42" s="382"/>
      <c r="E42" s="382"/>
      <c r="F42" s="382"/>
      <c r="G42" s="382"/>
      <c r="H42" s="383"/>
    </row>
    <row r="43" spans="1:8" x14ac:dyDescent="0.45">
      <c r="B43" s="103"/>
      <c r="C43" s="103"/>
      <c r="D43" s="103"/>
      <c r="E43" s="103"/>
      <c r="F43" s="103"/>
      <c r="G43" s="103"/>
      <c r="H43" s="103"/>
    </row>
    <row r="46" spans="1:8" ht="15.75" x14ac:dyDescent="0.5">
      <c r="B46" s="94" t="s">
        <v>199</v>
      </c>
    </row>
    <row r="48" spans="1:8" ht="15.75" x14ac:dyDescent="0.5">
      <c r="A48" s="121"/>
      <c r="B48" s="94" t="s">
        <v>201</v>
      </c>
    </row>
    <row r="56" spans="2:8" x14ac:dyDescent="0.45">
      <c r="B56" s="374" t="s">
        <v>67</v>
      </c>
      <c r="C56" s="374"/>
      <c r="D56" s="374"/>
      <c r="E56" s="374"/>
      <c r="F56" s="374"/>
      <c r="G56" s="374"/>
      <c r="H56" s="374"/>
    </row>
    <row r="57" spans="2:8" x14ac:dyDescent="0.45">
      <c r="B57" s="375"/>
      <c r="C57" s="376"/>
      <c r="D57" s="376"/>
      <c r="E57" s="376"/>
      <c r="F57" s="376"/>
      <c r="G57" s="376"/>
      <c r="H57" s="376"/>
    </row>
    <row r="58" spans="2:8" x14ac:dyDescent="0.45">
      <c r="B58" s="375"/>
      <c r="C58" s="376"/>
      <c r="D58" s="376"/>
      <c r="E58" s="376"/>
      <c r="F58" s="376"/>
      <c r="G58" s="376"/>
      <c r="H58" s="376"/>
    </row>
    <row r="59" spans="2:8" x14ac:dyDescent="0.45">
      <c r="B59" s="375"/>
      <c r="C59" s="376"/>
      <c r="D59" s="376"/>
      <c r="E59" s="376"/>
      <c r="F59" s="376"/>
      <c r="G59" s="376"/>
      <c r="H59" s="376"/>
    </row>
    <row r="60" spans="2:8" x14ac:dyDescent="0.45">
      <c r="B60" s="375"/>
      <c r="C60" s="376"/>
      <c r="D60" s="376"/>
      <c r="E60" s="376"/>
      <c r="F60" s="376"/>
      <c r="G60" s="376"/>
      <c r="H60" s="376"/>
    </row>
    <row r="61" spans="2:8" x14ac:dyDescent="0.45">
      <c r="B61" s="375"/>
      <c r="C61" s="376"/>
      <c r="D61" s="376"/>
      <c r="E61" s="376"/>
      <c r="F61" s="376"/>
      <c r="G61" s="376"/>
      <c r="H61" s="376"/>
    </row>
    <row r="63" spans="2:8" ht="30" customHeight="1" x14ac:dyDescent="0.45">
      <c r="B63" s="371" t="s">
        <v>198</v>
      </c>
      <c r="C63" s="372"/>
      <c r="D63" s="372"/>
      <c r="E63" s="372"/>
      <c r="F63" s="372"/>
      <c r="G63" s="373"/>
      <c r="H63" s="142"/>
    </row>
    <row r="64" spans="2:8" x14ac:dyDescent="0.45">
      <c r="F64" s="104"/>
    </row>
    <row r="65" spans="2:6" x14ac:dyDescent="0.45">
      <c r="F65" s="104"/>
    </row>
    <row r="66" spans="2:6" ht="15.75" x14ac:dyDescent="0.5">
      <c r="B66" s="94" t="s">
        <v>200</v>
      </c>
      <c r="F66" s="104"/>
    </row>
    <row r="67" spans="2:6" x14ac:dyDescent="0.45">
      <c r="F67" s="104"/>
    </row>
    <row r="68" spans="2:6" x14ac:dyDescent="0.45">
      <c r="F68" s="104"/>
    </row>
    <row r="69" spans="2:6" x14ac:dyDescent="0.45">
      <c r="F69" s="104"/>
    </row>
    <row r="70" spans="2:6" x14ac:dyDescent="0.45">
      <c r="F70" s="104"/>
    </row>
    <row r="71" spans="2:6" x14ac:dyDescent="0.45">
      <c r="F71" s="104"/>
    </row>
    <row r="72" spans="2:6" x14ac:dyDescent="0.45">
      <c r="F72" s="104"/>
    </row>
    <row r="73" spans="2:6" x14ac:dyDescent="0.45">
      <c r="F73" s="104"/>
    </row>
    <row r="74" spans="2:6" x14ac:dyDescent="0.45">
      <c r="F74" s="104"/>
    </row>
    <row r="75" spans="2:6" x14ac:dyDescent="0.45">
      <c r="F75" s="104"/>
    </row>
    <row r="76" spans="2:6" x14ac:dyDescent="0.45">
      <c r="F76" s="104"/>
    </row>
    <row r="77" spans="2:6" x14ac:dyDescent="0.45">
      <c r="F77" s="104"/>
    </row>
    <row r="78" spans="2:6" x14ac:dyDescent="0.45">
      <c r="F78" s="104"/>
    </row>
    <row r="79" spans="2:6" x14ac:dyDescent="0.45">
      <c r="F79" s="104"/>
    </row>
    <row r="80" spans="2:6" x14ac:dyDescent="0.45">
      <c r="F80" s="104"/>
    </row>
    <row r="81" spans="2:12" x14ac:dyDescent="0.45">
      <c r="F81" s="104"/>
    </row>
    <row r="82" spans="2:12" x14ac:dyDescent="0.45">
      <c r="B82" s="374" t="s">
        <v>67</v>
      </c>
      <c r="C82" s="374"/>
      <c r="D82" s="374"/>
      <c r="E82" s="374"/>
      <c r="F82" s="374"/>
      <c r="G82" s="374"/>
      <c r="H82" s="374"/>
    </row>
    <row r="83" spans="2:12" x14ac:dyDescent="0.45">
      <c r="B83" s="375"/>
      <c r="C83" s="376"/>
      <c r="D83" s="376"/>
      <c r="E83" s="376"/>
      <c r="F83" s="376"/>
      <c r="G83" s="376"/>
      <c r="H83" s="376"/>
    </row>
    <row r="84" spans="2:12" x14ac:dyDescent="0.45">
      <c r="B84" s="375"/>
      <c r="C84" s="376"/>
      <c r="D84" s="376"/>
      <c r="E84" s="376"/>
      <c r="F84" s="376"/>
      <c r="G84" s="376"/>
      <c r="H84" s="376"/>
    </row>
    <row r="85" spans="2:12" x14ac:dyDescent="0.45">
      <c r="B85" s="375"/>
      <c r="C85" s="376"/>
      <c r="D85" s="376"/>
      <c r="E85" s="376"/>
      <c r="F85" s="376"/>
      <c r="G85" s="376"/>
      <c r="H85" s="376"/>
    </row>
    <row r="86" spans="2:12" x14ac:dyDescent="0.45">
      <c r="B86" s="375"/>
      <c r="C86" s="376"/>
      <c r="D86" s="376"/>
      <c r="E86" s="376"/>
      <c r="F86" s="376"/>
      <c r="G86" s="376"/>
      <c r="H86" s="376"/>
    </row>
    <row r="87" spans="2:12" x14ac:dyDescent="0.45">
      <c r="B87" s="375"/>
      <c r="C87" s="376"/>
      <c r="D87" s="376"/>
      <c r="E87" s="376"/>
      <c r="F87" s="376"/>
      <c r="G87" s="376"/>
      <c r="H87" s="376"/>
    </row>
    <row r="88" spans="2:12" x14ac:dyDescent="0.45">
      <c r="F88" s="104"/>
    </row>
    <row r="89" spans="2:12" ht="27.75" customHeight="1" x14ac:dyDescent="0.45">
      <c r="B89" s="371" t="s">
        <v>187</v>
      </c>
      <c r="C89" s="372"/>
      <c r="D89" s="372"/>
      <c r="E89" s="372"/>
      <c r="F89" s="372"/>
      <c r="G89" s="373"/>
      <c r="H89" s="142"/>
      <c r="I89" s="312" t="s">
        <v>459</v>
      </c>
      <c r="J89" s="313"/>
      <c r="K89" s="313"/>
      <c r="L89" s="313"/>
    </row>
    <row r="90" spans="2:12" x14ac:dyDescent="0.45">
      <c r="F90" s="104"/>
      <c r="I90" s="376"/>
      <c r="J90" s="314"/>
      <c r="K90" s="314"/>
      <c r="L90" s="314"/>
    </row>
    <row r="91" spans="2:12" x14ac:dyDescent="0.45">
      <c r="F91" s="104"/>
      <c r="I91" s="376"/>
    </row>
    <row r="92" spans="2:12" x14ac:dyDescent="0.45">
      <c r="I92" s="376"/>
    </row>
    <row r="93" spans="2:12" ht="15.75" x14ac:dyDescent="0.5">
      <c r="B93" s="94" t="s">
        <v>513</v>
      </c>
    </row>
    <row r="101" spans="2:9" ht="57" x14ac:dyDescent="0.45">
      <c r="B101" s="276" t="s">
        <v>172</v>
      </c>
      <c r="C101" s="276" t="s">
        <v>146</v>
      </c>
      <c r="D101" s="276" t="s">
        <v>515</v>
      </c>
      <c r="E101" s="276" t="s">
        <v>516</v>
      </c>
      <c r="F101" s="276" t="s">
        <v>207</v>
      </c>
      <c r="G101" s="276" t="s">
        <v>208</v>
      </c>
      <c r="H101" s="276" t="s">
        <v>511</v>
      </c>
      <c r="I101" s="276" t="s">
        <v>459</v>
      </c>
    </row>
    <row r="102" spans="2:9" ht="216" customHeight="1" x14ac:dyDescent="0.45">
      <c r="B102" s="363" t="str">
        <f>IF(Calc!I56=1,"ARC a",IF(Calc!I56=2,"ARC b",IF(Calc!I56=3,"ARC c",IF(Calc!I56=4,"ARC d"))))</f>
        <v>ARC a</v>
      </c>
      <c r="C102" s="364" t="str">
        <f>IF($B$102="ARC a","No Requirement",IF($B$102="ARC b",'Evaluation Criteria'!C237,IF($B$102="ARC c",'Evaluation Criteria'!C238,IF($B$102="ARC d",'Evaluation Criteria'!C239))))</f>
        <v>No Requirement</v>
      </c>
      <c r="D102" s="308" t="s">
        <v>517</v>
      </c>
      <c r="E102" s="308" t="str">
        <f>IF($B$102="ARC a",'Evaluation Criteria'!C244,IF($B$102="ARC b",'Evaluation Criteria'!D244,IF($B$102="ARC c",'Evaluation Criteria'!E244,IF($B$102="ARC d",'Evaluation Criteria'!F244))))</f>
        <v>No Requirement</v>
      </c>
      <c r="F102" s="365" t="str">
        <f>IF($B$102="ARC a",'Evaluation Criteria'!D236,IF($B$102="ARC b",'Evaluation Criteria'!D237,IF($B$102="ARC c",'Evaluation Criteria'!D238,IF($B$102="ARC d",'Evaluation Criteria'!D239))))</f>
        <v>Allowable loss of function and performance of the Tactical Mitigation System: &lt; 1 per 100 Flight Hours (1E-2 Loss/FH)</v>
      </c>
      <c r="G102" s="365" t="str">
        <f>IF($B$102="ARC a",'Evaluation Criteria'!F236,IF($B$102="ARC b",'Evaluation Criteria'!F237,IF($B$102="ARC c",'Evaluation Criteria'!F238,IF($B$102="ARC d",'Evaluation Criteria'!F239))))</f>
        <v>No Assurance Required</v>
      </c>
      <c r="H102" s="319"/>
      <c r="I102" s="310"/>
    </row>
    <row r="103" spans="2:9" ht="189" customHeight="1" x14ac:dyDescent="0.45">
      <c r="B103" s="363"/>
      <c r="C103" s="364"/>
      <c r="D103" s="308" t="s">
        <v>518</v>
      </c>
      <c r="E103" s="308" t="str">
        <f>IF($B$102="ARC a",'Evaluation Criteria'!C245,IF($B$102="ARC b",'Evaluation Criteria'!D245,IF($B$102="ARC c",'Evaluation Criteria'!E245,IF($B$102="ARC d",'Evaluation Criteria'!F245))))</f>
        <v>No Requirement</v>
      </c>
      <c r="F103" s="366"/>
      <c r="G103" s="366"/>
      <c r="H103" s="319"/>
      <c r="I103" s="310"/>
    </row>
    <row r="104" spans="2:9" ht="122.25" customHeight="1" x14ac:dyDescent="0.45">
      <c r="B104" s="363"/>
      <c r="C104" s="364"/>
      <c r="D104" s="309" t="s">
        <v>519</v>
      </c>
      <c r="E104" s="308" t="str">
        <f>IF($B$102="ARC a",'Evaluation Criteria'!C246,IF($B$102="ARC b",'Evaluation Criteria'!D246,IF($B$102="ARC c",'Evaluation Criteria'!E246,IF($B$102="ARC d",'Evaluation Criteria'!F246))))</f>
        <v>No Requirement</v>
      </c>
      <c r="F104" s="366"/>
      <c r="G104" s="366"/>
      <c r="H104" s="319"/>
      <c r="I104" s="310"/>
    </row>
    <row r="105" spans="2:9" ht="141.75" customHeight="1" x14ac:dyDescent="0.45">
      <c r="B105" s="363"/>
      <c r="C105" s="364"/>
      <c r="D105" s="309" t="s">
        <v>520</v>
      </c>
      <c r="E105" s="308" t="str">
        <f>IF($B$102="ARC a",'Evaluation Criteria'!C247,IF($B$102="ARC b",'Evaluation Criteria'!D247,IF($B$102="ARC c",'Evaluation Criteria'!E247,IF($B$102="ARC d",'Evaluation Criteria'!F247))))</f>
        <v>No Requirement</v>
      </c>
      <c r="F105" s="366"/>
      <c r="G105" s="366"/>
      <c r="H105" s="319"/>
      <c r="I105" s="310"/>
    </row>
    <row r="106" spans="2:9" ht="147" customHeight="1" x14ac:dyDescent="0.45">
      <c r="B106" s="363"/>
      <c r="C106" s="364"/>
      <c r="D106" s="309" t="s">
        <v>521</v>
      </c>
      <c r="E106" s="308" t="str">
        <f>IF($B$102="ARC a",'Evaluation Criteria'!C248,IF($B$102="ARC b",'Evaluation Criteria'!D248,IF($B$102="ARC c",'Evaluation Criteria'!E248,IF($B$102="ARC d",'Evaluation Criteria'!F248))))</f>
        <v>No Requirement</v>
      </c>
      <c r="F106" s="367"/>
      <c r="G106" s="367"/>
      <c r="H106" s="319"/>
      <c r="I106" s="310"/>
    </row>
  </sheetData>
  <sheetProtection algorithmName="SHA-512" hashValue="ImnE+0h7h50m9qRoWzotjrbPVCA0SlnivL4I/c7JWxq5Al7CGnKyAcI5+SDCgeKh3H67hHrBhnJM07bYHdrp2A==" saltValue="jBg+KRFJe2/Kcs/AjYktIw==" spinCount="100000" sheet="1" objects="1" scenarios="1"/>
  <protectedRanges>
    <protectedRange sqref="H102:I106" name="Range2"/>
    <protectedRange sqref="B10 B37 B57 B83 I90" name="Range2_2"/>
  </protectedRanges>
  <sortState xmlns:xlrd2="http://schemas.microsoft.com/office/spreadsheetml/2017/richdata2" ref="A107:J119">
    <sortCondition descending="1" ref="J107:J119"/>
  </sortState>
  <mergeCells count="19">
    <mergeCell ref="E2:F2"/>
    <mergeCell ref="B10:H14"/>
    <mergeCell ref="B7:G7"/>
    <mergeCell ref="G2:H2"/>
    <mergeCell ref="C5:H5"/>
    <mergeCell ref="I90:I92"/>
    <mergeCell ref="B36:H36"/>
    <mergeCell ref="B37:H42"/>
    <mergeCell ref="B82:H82"/>
    <mergeCell ref="B83:H87"/>
    <mergeCell ref="B102:B106"/>
    <mergeCell ref="C102:C106"/>
    <mergeCell ref="F102:F106"/>
    <mergeCell ref="G102:G106"/>
    <mergeCell ref="B9:H9"/>
    <mergeCell ref="B89:G89"/>
    <mergeCell ref="B63:G63"/>
    <mergeCell ref="B56:H56"/>
    <mergeCell ref="B57:H61"/>
  </mergeCells>
  <pageMargins left="0.23622047244094491" right="0.23622047244094491" top="0.74803149606299213" bottom="0.74803149606299213" header="0.31496062992125984" footer="0.31496062992125984"/>
  <pageSetup paperSize="9" scale="78" orientation="portrait" r:id="rId1"/>
  <rowBreaks count="1" manualBreakCount="1">
    <brk id="4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211" r:id="rId4" name="Drop Down 19">
              <controlPr defaultSize="0" autoLine="0" autoPict="0">
                <anchor moveWithCells="1">
                  <from>
                    <xdr:col>2</xdr:col>
                    <xdr:colOff>38100</xdr:colOff>
                    <xdr:row>4</xdr:row>
                    <xdr:rowOff>57150</xdr:rowOff>
                  </from>
                  <to>
                    <xdr:col>4</xdr:col>
                    <xdr:colOff>2933700</xdr:colOff>
                    <xdr:row>4</xdr:row>
                    <xdr:rowOff>266700</xdr:rowOff>
                  </to>
                </anchor>
              </controlPr>
            </control>
          </mc:Choice>
        </mc:AlternateContent>
        <mc:AlternateContent xmlns:mc="http://schemas.openxmlformats.org/markup-compatibility/2006">
          <mc:Choice Requires="x14">
            <control shapeId="8215" r:id="rId5" name="Drop Down 23">
              <controlPr defaultSize="0" autoLine="0" autoPict="0">
                <anchor moveWithCells="1">
                  <from>
                    <xdr:col>7</xdr:col>
                    <xdr:colOff>219075</xdr:colOff>
                    <xdr:row>62</xdr:row>
                    <xdr:rowOff>76200</xdr:rowOff>
                  </from>
                  <to>
                    <xdr:col>7</xdr:col>
                    <xdr:colOff>847725</xdr:colOff>
                    <xdr:row>62</xdr:row>
                    <xdr:rowOff>304800</xdr:rowOff>
                  </to>
                </anchor>
              </controlPr>
            </control>
          </mc:Choice>
        </mc:AlternateContent>
        <mc:AlternateContent xmlns:mc="http://schemas.openxmlformats.org/markup-compatibility/2006">
          <mc:Choice Requires="x14">
            <control shapeId="8217" r:id="rId6" name="Drop Down 25">
              <controlPr defaultSize="0" autoLine="0" autoPict="0">
                <anchor moveWithCells="1">
                  <from>
                    <xdr:col>7</xdr:col>
                    <xdr:colOff>247650</xdr:colOff>
                    <xdr:row>88</xdr:row>
                    <xdr:rowOff>76200</xdr:rowOff>
                  </from>
                  <to>
                    <xdr:col>7</xdr:col>
                    <xdr:colOff>876300</xdr:colOff>
                    <xdr:row>88</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4"/>
  <sheetViews>
    <sheetView showGridLines="0" showRowColHeaders="0" zoomScale="70" zoomScaleNormal="70" zoomScaleSheetLayoutView="100" workbookViewId="0">
      <pane ySplit="7" topLeftCell="A8" activePane="bottomLeft" state="frozen"/>
      <selection activeCell="D6" sqref="D6"/>
      <selection pane="bottomLeft" activeCell="K47" sqref="K47"/>
    </sheetView>
  </sheetViews>
  <sheetFormatPr defaultRowHeight="14.25" x14ac:dyDescent="0.45"/>
  <cols>
    <col min="1" max="1" width="3.59765625" style="86" customWidth="1"/>
    <col min="2" max="2" width="34.265625" style="114" customWidth="1"/>
    <col min="3" max="8" width="5.86328125" hidden="1" customWidth="1"/>
    <col min="9" max="9" width="13.86328125" style="86" customWidth="1"/>
    <col min="10" max="10" width="69" style="248" customWidth="1"/>
    <col min="11" max="11" width="75.59765625" style="248" customWidth="1"/>
    <col min="12" max="12" width="85.3984375" style="44" customWidth="1"/>
    <col min="13" max="13" width="19.265625" style="44" hidden="1" customWidth="1"/>
    <col min="14" max="14" width="4.59765625" hidden="1" customWidth="1"/>
    <col min="15" max="16" width="9.3984375" style="44" hidden="1" customWidth="1"/>
    <col min="17" max="17" width="9.3984375" style="44" customWidth="1"/>
    <col min="18" max="18" width="5.86328125" customWidth="1"/>
    <col min="19" max="21" width="34.3984375" style="81" customWidth="1"/>
  </cols>
  <sheetData>
    <row r="1" spans="1:21" ht="18" x14ac:dyDescent="0.45">
      <c r="B1" s="183" t="s">
        <v>171</v>
      </c>
      <c r="I1" s="119"/>
      <c r="J1" s="201"/>
      <c r="K1" s="201"/>
      <c r="S1" s="166"/>
      <c r="T1" s="166"/>
      <c r="U1" s="166"/>
    </row>
    <row r="2" spans="1:21" ht="37.5" customHeight="1" x14ac:dyDescent="0.45">
      <c r="B2" s="135"/>
      <c r="C2" s="88"/>
      <c r="S2" s="106"/>
      <c r="T2" s="106"/>
      <c r="U2" s="106"/>
    </row>
    <row r="3" spans="1:21" ht="15.75" x14ac:dyDescent="0.5">
      <c r="B3" s="135"/>
      <c r="C3" s="108"/>
      <c r="I3" s="135"/>
      <c r="J3" s="249"/>
      <c r="K3" s="249"/>
      <c r="S3" s="106"/>
      <c r="T3" s="106"/>
      <c r="U3" s="106"/>
    </row>
    <row r="4" spans="1:21" ht="15.75" x14ac:dyDescent="0.5">
      <c r="B4" s="135"/>
      <c r="C4" s="108"/>
      <c r="I4" s="135"/>
      <c r="J4" s="249"/>
      <c r="K4" s="249"/>
      <c r="S4" s="106"/>
      <c r="T4" s="106"/>
      <c r="U4" s="106"/>
    </row>
    <row r="5" spans="1:21" ht="15.75" x14ac:dyDescent="0.5">
      <c r="B5" s="130" t="s">
        <v>171</v>
      </c>
      <c r="C5" s="175"/>
      <c r="D5" s="176"/>
      <c r="E5" s="176"/>
      <c r="F5" s="176"/>
      <c r="G5" s="176"/>
      <c r="H5" s="176"/>
      <c r="I5" s="177" t="str">
        <f>INDEX(Calc!B42:E48,'GRC (Steps 2-3)'!M42,Calc!I56)</f>
        <v>iv</v>
      </c>
      <c r="J5" s="258"/>
      <c r="K5" s="258"/>
      <c r="S5" s="106"/>
      <c r="T5" s="106"/>
      <c r="U5" s="106"/>
    </row>
    <row r="6" spans="1:21" x14ac:dyDescent="0.45">
      <c r="B6" s="131"/>
      <c r="P6" s="66"/>
    </row>
    <row r="7" spans="1:21" ht="26.25" customHeight="1" x14ac:dyDescent="0.45">
      <c r="A7" s="405" t="s">
        <v>145</v>
      </c>
      <c r="B7" s="406"/>
      <c r="C7" s="107" t="s">
        <v>13</v>
      </c>
      <c r="D7" s="107" t="s">
        <v>12</v>
      </c>
      <c r="E7" s="107" t="s">
        <v>11</v>
      </c>
      <c r="F7" s="107" t="s">
        <v>10</v>
      </c>
      <c r="G7" s="107" t="s">
        <v>9</v>
      </c>
      <c r="H7" s="107" t="s">
        <v>8</v>
      </c>
      <c r="I7" s="127" t="s">
        <v>146</v>
      </c>
      <c r="J7" s="126" t="s">
        <v>462</v>
      </c>
      <c r="K7" s="126" t="s">
        <v>463</v>
      </c>
      <c r="L7" s="126" t="s">
        <v>510</v>
      </c>
      <c r="M7" s="259" t="s">
        <v>209</v>
      </c>
      <c r="N7" s="412" t="s">
        <v>459</v>
      </c>
      <c r="O7" s="413"/>
      <c r="P7" s="414"/>
      <c r="S7" s="172"/>
      <c r="T7" s="172"/>
      <c r="U7" s="172"/>
    </row>
    <row r="8" spans="1:21" x14ac:dyDescent="0.45">
      <c r="A8" s="407" t="s">
        <v>51</v>
      </c>
      <c r="B8" s="408"/>
      <c r="C8" s="132"/>
      <c r="D8" s="132"/>
      <c r="E8" s="132"/>
      <c r="F8" s="132"/>
      <c r="G8" s="132"/>
      <c r="H8" s="132"/>
      <c r="I8" s="124"/>
      <c r="J8" s="125"/>
      <c r="K8" s="125"/>
      <c r="L8" s="125" t="s">
        <v>460</v>
      </c>
      <c r="M8" s="246"/>
      <c r="N8" s="415"/>
      <c r="O8" s="416"/>
      <c r="P8" s="417"/>
      <c r="S8" s="172"/>
      <c r="T8" s="172"/>
      <c r="U8" s="172"/>
    </row>
    <row r="9" spans="1:21" ht="129.75" customHeight="1" x14ac:dyDescent="0.45">
      <c r="A9" s="170">
        <v>1</v>
      </c>
      <c r="B9" s="252" t="s">
        <v>142</v>
      </c>
      <c r="C9" s="128" t="s">
        <v>28</v>
      </c>
      <c r="D9" s="128" t="s">
        <v>27</v>
      </c>
      <c r="E9" s="128" t="s">
        <v>29</v>
      </c>
      <c r="F9" s="128" t="s">
        <v>30</v>
      </c>
      <c r="G9" s="128" t="s">
        <v>30</v>
      </c>
      <c r="H9" s="128" t="s">
        <v>30</v>
      </c>
      <c r="I9" s="253" t="str">
        <f>HLOOKUP($I$5,$C$7:H9,ROW(B9)-ROW($C$7)+1,FALSE)</f>
        <v>H</v>
      </c>
      <c r="J9" s="250" t="str">
        <f>IF($I9="O","N/A",IF(I9="L",'Evaluation Criteria'!E42,IF(I9="M",'Evaluation Criteria'!E43,IF(I9="H",'Evaluation Criteria'!E44))))</f>
        <v>The applicant is knowledgeable of the UAS being used and as a minimum has the following relevant operational procedures: checklists, maintenance, training, responsibilities, and associated duties. 
In addition, the applicant has an organization appropriate for the intended operation. Also the applicant has a method to identify, assess, and mitigate risks associated with flight operations. These should be consistent with the nature and extent of the operations specified.</v>
      </c>
      <c r="K9" s="250" t="str">
        <f>IF($I9="O","N/A",IF($I9="L",'Evaluation Criteria'!G42,IF($I9="M",'Evaluation Criteria'!G43,IF($I9="H",'Evaluation Criteria'!G44))))</f>
        <v>The applicant holds an Organizational Operating Certificate or has a recognized flight test organization. In addition, a competent third party recurrently verifies the operator competences.</v>
      </c>
      <c r="L9" s="294"/>
      <c r="M9" s="263" t="str">
        <f>IF($I9="O","N/A",IF($I9="L",'Evaluation Criteria'!H42,IF($I9="M",'Evaluation Criteria'!H43,IF($I9="H",'Evaluation Criteria'!H44))))</f>
        <v>Part 102 Team</v>
      </c>
      <c r="N9" s="418"/>
      <c r="O9" s="419"/>
      <c r="P9" s="420"/>
      <c r="Q9" s="81"/>
    </row>
    <row r="10" spans="1:21" ht="276.75" customHeight="1" x14ac:dyDescent="0.45">
      <c r="A10" s="170">
        <v>2</v>
      </c>
      <c r="B10" s="254" t="s">
        <v>141</v>
      </c>
      <c r="C10" s="129" t="s">
        <v>28</v>
      </c>
      <c r="D10" s="129" t="s">
        <v>28</v>
      </c>
      <c r="E10" s="129" t="s">
        <v>27</v>
      </c>
      <c r="F10" s="129" t="s">
        <v>29</v>
      </c>
      <c r="G10" s="129" t="s">
        <v>30</v>
      </c>
      <c r="H10" s="129" t="s">
        <v>30</v>
      </c>
      <c r="I10" s="255" t="str">
        <f>HLOOKUP($I$5,$C$7:H10,ROW(B10)-ROW($C$7)+1,FALSE)</f>
        <v>M</v>
      </c>
      <c r="J10" s="250" t="str">
        <f>IF($I10="O","N/A",IF(I10="L",'Evaluation Criteria'!E46,IF(I10="M",'Evaluation Criteria'!E50,IF(I10="H",'Evaluation Criteria'!E58))))</f>
        <v>As a minimum, manufacturing procedures cover:
o specification of materials
o suitability and durability of materials used
o processes necessary to allow for repeatability in manufacturing o and conformity within acceptable tolerances. 
In addition, manufacturing procedures also cover:
o configuration control
o verification of incoming products, parts, materials, and o equipment
o identification and traceability
o in-process and final inspections &amp; testing
o control and calibration of tools
o handling and storage
o non-conforming item control.</v>
      </c>
      <c r="K10" s="250" t="str">
        <f>IF($I10="O","N/A",IF($I10="L",'Evaluation Criteria'!G46,IF($I10="M",'Evaluation Criteria'!G50,IF($I10="H",'Evaluation Criteria'!G58))))</f>
        <v>The declared manufacturing procedures are developed to a standard considered adequate by the competent authority and/or in accordance with a means of compliance acceptable to that authority.
In addition, evidence is available that the UAS has been manufactured in conformance to its design.</v>
      </c>
      <c r="L10" s="295"/>
      <c r="M10" s="263" t="str">
        <f>IF($I10="O","N/A",IF($I10="L",'Evaluation Criteria'!H46,IF($I10="M",'Evaluation Criteria'!H50,IF($I10="H",'Evaluation Criteria'!H58))))</f>
        <v>Product Certification Team</v>
      </c>
      <c r="N10" s="418"/>
      <c r="O10" s="419"/>
      <c r="P10" s="420"/>
    </row>
    <row r="11" spans="1:21" ht="200.25" customHeight="1" x14ac:dyDescent="0.45">
      <c r="A11" s="357">
        <v>3</v>
      </c>
      <c r="B11" s="391" t="s">
        <v>143</v>
      </c>
      <c r="C11" s="129" t="s">
        <v>27</v>
      </c>
      <c r="D11" s="129" t="s">
        <v>27</v>
      </c>
      <c r="E11" s="129" t="s">
        <v>29</v>
      </c>
      <c r="F11" s="129" t="s">
        <v>29</v>
      </c>
      <c r="G11" s="129" t="s">
        <v>30</v>
      </c>
      <c r="H11" s="129" t="s">
        <v>30</v>
      </c>
      <c r="I11" s="394" t="str">
        <f>HLOOKUP($I$5,$C$7:H11,ROW(B11)-ROW($C$7)+1,FALSE)</f>
        <v>M</v>
      </c>
      <c r="J11" s="403" t="str">
        <f>IF($I11="O","N/A",IF(I11="L",'Evaluation Criteria'!E63,IF(I11="M",'Evaluation Criteria'!E67,IF(I11="H",'Evaluation Criteria'!E74))))</f>
        <v>o The UAS maintenance instructions are defined and when applicable cover the UAS designer instructions and requirements.
o The maintenance staff is competent and has received an authorisation to carry out UAS maintenance.
o The maintenance staff use the UAS maintenance instructions while performing maintenance.
In addition:
o Scheduled maintenance of each UAS is organised and in accordance with a Maintenance Programme.
o Upon completion, the maintenance log system is used to record all maintenance conducted on the UAS including releases. A maintenance release can only be accomplished by a staff member who has received a maintenance release authorisation for that particular UAS model/family.</v>
      </c>
      <c r="K11" s="250" t="str">
        <f>IF($I11="O","N/A",IF($I11="L",'Evaluation Criteria'!G63,IF($I11="M",'Evaluation Criteria'!G67,IF($I11="H",'Evaluation Criteria'!G74))))</f>
        <v>o The maintenance instructions are documented.
o The maintenance conducted on the UAS is recorded in a maintenance log system.
o A list of maintenance staff authorised to carry out maintenance is established and kept up to date.
In addition:
o The Maintenance Programme is developed in accordance with standards considered adequate by the competent authority and/or in accordance with a means of compliance acceptable to that authority
o A list of maintenance staff with maintenance release authorisation is established and kept up to date.</v>
      </c>
      <c r="L11" s="295"/>
      <c r="M11" s="264" t="str">
        <f>IF($I11="O","N/A",IF($I11="L",'Evaluation Criteria'!H63,IF($I11="M",'Evaluation Criteria'!H67,IF($I11="H",'Evaluation Criteria'!H74))))</f>
        <v>Part 102 Team</v>
      </c>
      <c r="N11" s="418"/>
      <c r="O11" s="419"/>
      <c r="P11" s="420"/>
      <c r="Q11" s="81"/>
    </row>
    <row r="12" spans="1:21" ht="211.5" customHeight="1" x14ac:dyDescent="0.45">
      <c r="A12" s="358"/>
      <c r="B12" s="393"/>
      <c r="C12" s="129"/>
      <c r="D12" s="129"/>
      <c r="E12" s="129"/>
      <c r="F12" s="129"/>
      <c r="G12" s="129"/>
      <c r="H12" s="129"/>
      <c r="I12" s="396"/>
      <c r="J12" s="404"/>
      <c r="K12" s="250" t="str">
        <f>IF($I11="O","N/A",IF($I11="L",'Evaluation Criteria'!G66,IF($I11="M",'Evaluation Criteria'!G70,IF($I11="H",'Evaluation Criteria'!G75))))</f>
        <v>A record of all relevant qualifications, experience and/or trainings completed by the maintenance staff is established and kept up to date.
In addition:
o Initial training syllabus and training standard including theoretical/practical elements, duration, etc. is defined and commensurate with the authorisation held by the maintenance staff.
o For staff holding a maintenance release authorisation, the initial training is specific to that particular UAS model/family.
o All maintenance staff have undergone initial training.</v>
      </c>
      <c r="L12" s="296"/>
      <c r="M12" s="268" t="str">
        <f>IF($I11="O","N/A",IF($I11="L",'Evaluation Criteria'!H66,IF($I11="M",'Evaluation Criteria'!H70,IF($I11="H",'Evaluation Criteria'!H75))))</f>
        <v>Part 102 Team</v>
      </c>
      <c r="N12" s="261"/>
      <c r="O12" s="261"/>
      <c r="P12" s="262"/>
      <c r="Q12" s="244"/>
      <c r="S12" s="244"/>
      <c r="T12" s="244"/>
      <c r="U12" s="244"/>
    </row>
    <row r="13" spans="1:21" ht="86.45" customHeight="1" x14ac:dyDescent="0.45">
      <c r="A13" s="170">
        <v>4</v>
      </c>
      <c r="B13" s="256" t="s">
        <v>308</v>
      </c>
      <c r="C13" s="129" t="s">
        <v>28</v>
      </c>
      <c r="D13" s="129" t="s">
        <v>28</v>
      </c>
      <c r="E13" s="129" t="s">
        <v>28</v>
      </c>
      <c r="F13" s="129" t="s">
        <v>27</v>
      </c>
      <c r="G13" s="129" t="s">
        <v>29</v>
      </c>
      <c r="H13" s="129" t="s">
        <v>30</v>
      </c>
      <c r="I13" s="255" t="str">
        <f>HLOOKUP($I$5,$C$7:H13,ROW(B13)-ROW($C$7)+1,FALSE)</f>
        <v>L</v>
      </c>
      <c r="J13" s="250" t="str">
        <f>IF($I13="O","N/A",IF(I13="L",'Evaluation Criteria'!E79,IF(I13="M",'Evaluation Criteria'!E80,IF(I13="H",'Evaluation Criteria'!E81))))</f>
        <v>The UAS is designed to standards considered adequate by the competent authority and/or in accordance with a means of compliance acceptable to that authority. The standards and/or the means of compliance should be applicable to a Low Level of Integrity and the intended operation.</v>
      </c>
      <c r="K13" s="250" t="str">
        <f>IF($I13="O","N/A",IF($I13="L",'Evaluation Criteria'!G79,IF($I13="M",'Evaluation Criteria'!G80,IF($I13="H",'Evaluation Criteria'!G81))))</f>
        <v>The applicant declares that the required level of integrity has been achieved.</v>
      </c>
      <c r="L13" s="295"/>
      <c r="M13" s="263" t="str">
        <f>IF($I13="O","N/A",IF($I13="L",'Evaluation Criteria'!H79,IF($I13="M",'Evaluation Criteria'!H80,IF($I13="H",'Evaluation Criteria'!H81))))</f>
        <v>Product Certification Team</v>
      </c>
      <c r="N13" s="418"/>
      <c r="O13" s="419"/>
      <c r="P13" s="420"/>
    </row>
    <row r="14" spans="1:21" ht="221.25" customHeight="1" x14ac:dyDescent="0.45">
      <c r="A14" s="170">
        <v>5</v>
      </c>
      <c r="B14" s="254" t="s">
        <v>23</v>
      </c>
      <c r="C14" s="129" t="s">
        <v>28</v>
      </c>
      <c r="D14" s="129" t="s">
        <v>28</v>
      </c>
      <c r="E14" s="129" t="s">
        <v>27</v>
      </c>
      <c r="F14" s="129" t="s">
        <v>29</v>
      </c>
      <c r="G14" s="129" t="s">
        <v>30</v>
      </c>
      <c r="H14" s="129" t="s">
        <v>30</v>
      </c>
      <c r="I14" s="255" t="str">
        <f>HLOOKUP($I$5,$C$7:H14,ROW(B14)-ROW($C$7)+1,FALSE)</f>
        <v>M</v>
      </c>
      <c r="J14" s="250" t="str">
        <f>IF($I14="O","N/A",IF(I14="L",'Evaluation Criteria'!E83,IF(I14="M",'Evaluation Criteria'!E84,IF(I14="H",'Evaluation Criteria'!E87))))</f>
        <v>The equipment, systems, and installations are designed to minimize hazards in the event of a probable malfunction or failure of the UAS.
In addition, the strategy for detection, alerting and management of any malfunction, failure or combination thereof, which would lead to a hazard is available.</v>
      </c>
      <c r="K14" s="250" t="str">
        <f>IF($I14="O","N/A",IF($I14="L",'Evaluation Criteria'!G83,IF($I14="M",'Evaluation Criteria'!G84,IF($I14="H",'Evaluation Criteria'!G87))))</f>
        <v>A Functional Hazard Assessment and a design and installation appraisal that shows hazards are minimized are available.
In addition:
o Safety analyses are conducted in line with standards considered adequate by the competent authority and/or in accordance with a means of compliance acceptable to that authority.
o A strategy for detection of single failures of concern includes pre-flight checks.</v>
      </c>
      <c r="L14" s="295"/>
      <c r="M14" s="263" t="str">
        <f>IF($I14="O","N/A",IF($I14="L",'Evaluation Criteria'!H83,IF($I14="M",'Evaluation Criteria'!H84,IF($I14="H",'Evaluation Criteria'!H87))))</f>
        <v>Product Certification Team</v>
      </c>
      <c r="N14" s="418"/>
      <c r="O14" s="419"/>
      <c r="P14" s="420"/>
    </row>
    <row r="15" spans="1:21" ht="147.75" customHeight="1" x14ac:dyDescent="0.45">
      <c r="A15" s="170">
        <v>6</v>
      </c>
      <c r="B15" s="254" t="s">
        <v>52</v>
      </c>
      <c r="C15" s="129" t="s">
        <v>28</v>
      </c>
      <c r="D15" s="129" t="s">
        <v>27</v>
      </c>
      <c r="E15" s="129" t="s">
        <v>27</v>
      </c>
      <c r="F15" s="129" t="s">
        <v>29</v>
      </c>
      <c r="G15" s="129" t="s">
        <v>30</v>
      </c>
      <c r="H15" s="129" t="s">
        <v>30</v>
      </c>
      <c r="I15" s="255" t="str">
        <f>HLOOKUP($I$5,$C$7:H15,ROW(B15)-ROW($C$7)+1,FALSE)</f>
        <v>M</v>
      </c>
      <c r="J15" s="250" t="str">
        <f>IF($I15="O","N/A",IF(I15="L",'Evaluation Criteria'!E93,IF(I15="M",'Evaluation Criteria'!E95,IF(I15="H",'Evaluation Criteria'!E96))))</f>
        <v>o The applicant determines that performance, RF spectrum usage and environmental conditions for C3 links are adequate to safely conduct the intended operation.
o The UAS remote pilot has the means to continuously monitor the C3 performance and ensures the performance continues to meet the operational requirements.</v>
      </c>
      <c r="K15" s="250" t="str">
        <f>IF($I15="O","N/A",IF($I15="L",'Evaluation Criteria'!G93,IF($I15="M",'Evaluation Criteria'!G95,IF($I15="H",'Evaluation Criteria'!G96))))</f>
        <v>Demonstration of the C3 link performance is in accordance with standards considered adequate by the competent authority and/or in accordance with means of compliance acceptable to that authority.</v>
      </c>
      <c r="L15" s="295"/>
      <c r="M15" s="263" t="str">
        <f>IF($I15="O","N/A",IF($I15="L",'Evaluation Criteria'!H93,IF($I15="M",'Evaluation Criteria'!H95,IF($I15="H",'Evaluation Criteria'!H96))))</f>
        <v>Part 102 Team / Product Certification Team</v>
      </c>
      <c r="N15" s="418"/>
      <c r="O15" s="419"/>
      <c r="P15" s="420"/>
    </row>
    <row r="16" spans="1:21" ht="86.45" customHeight="1" x14ac:dyDescent="0.45">
      <c r="A16" s="357">
        <v>7</v>
      </c>
      <c r="B16" s="391" t="s">
        <v>24</v>
      </c>
      <c r="C16" s="129" t="s">
        <v>27</v>
      </c>
      <c r="D16" s="129" t="s">
        <v>27</v>
      </c>
      <c r="E16" s="129" t="s">
        <v>29</v>
      </c>
      <c r="F16" s="129" t="s">
        <v>29</v>
      </c>
      <c r="G16" s="129" t="s">
        <v>30</v>
      </c>
      <c r="H16" s="129" t="s">
        <v>30</v>
      </c>
      <c r="I16" s="394" t="str">
        <f>HLOOKUP($I$5,$C$7:H16,ROW(B16)-ROW($C$7)+1,FALSE)</f>
        <v>M</v>
      </c>
      <c r="J16" s="403" t="str">
        <f>IF($I16="O","N/A",IF(I16="L",'Evaluation Criteria'!E98,IF(I16="M",'Evaluation Criteria'!E100,IF(I16="H",'Evaluation Criteria'!E103))))</f>
        <v>The remote crew ensures the UAS is in a condition for safe operation and conforms to the approved concept of operations.</v>
      </c>
      <c r="K16" s="250" t="str">
        <f>IF($I16="O","N/A",IF($I16="L",'Evaluation Criteria'!G98,IF($I16="M",'Evaluation Criteria'!G100,IF($I16="H",'Evaluation Criteria'!G103))))</f>
        <v>Product inspection is documented and accounts for the manufacturer’s recommendations if available. 
In addition, the product inspection is documented using checklists.</v>
      </c>
      <c r="L16" s="295"/>
      <c r="M16" s="264" t="str">
        <f>IF($I16="O","N/A",IF($I16="L",'Evaluation Criteria'!H98,IF($I16="M",'Evaluation Criteria'!H100,IF($I16="H",'Evaluation Criteria'!H103))))</f>
        <v>Part 102 Team</v>
      </c>
      <c r="N16" s="418"/>
      <c r="O16" s="419"/>
      <c r="P16" s="420"/>
    </row>
    <row r="17" spans="1:21" ht="86.45" customHeight="1" x14ac:dyDescent="0.45">
      <c r="A17" s="358"/>
      <c r="B17" s="393"/>
      <c r="C17" s="129"/>
      <c r="D17" s="129"/>
      <c r="E17" s="129"/>
      <c r="F17" s="129"/>
      <c r="G17" s="129"/>
      <c r="H17" s="129"/>
      <c r="I17" s="396"/>
      <c r="J17" s="404"/>
      <c r="K17" s="250" t="str">
        <f>IF($I16="O","N/A",IF($I16="L",'Evaluation Criteria'!G98,IF($I16="M",'Evaluation Criteria'!G100,IF($I16="H",'Evaluation Criteria'!G103))))</f>
        <v>Product inspection is documented and accounts for the manufacturer’s recommendations if available. 
In addition, the product inspection is documented using checklists.</v>
      </c>
      <c r="L17" s="295"/>
      <c r="M17" s="264" t="str">
        <f>IF($I16="O","N/A",IF($I16="L",'Evaluation Criteria'!H99,IF($I16="M",'Evaluation Criteria'!H101,IF($I16="H",'Evaluation Criteria'!H104))))</f>
        <v>Part 102 Team</v>
      </c>
      <c r="N17" s="260"/>
      <c r="O17" s="261"/>
      <c r="P17" s="262"/>
      <c r="S17" s="244"/>
      <c r="T17" s="244"/>
      <c r="U17" s="244"/>
    </row>
    <row r="18" spans="1:21" ht="278.25" customHeight="1" x14ac:dyDescent="0.45">
      <c r="A18" s="357">
        <v>8</v>
      </c>
      <c r="B18" s="391" t="s">
        <v>53</v>
      </c>
      <c r="C18" s="129" t="s">
        <v>27</v>
      </c>
      <c r="D18" s="129" t="s">
        <v>29</v>
      </c>
      <c r="E18" s="129" t="s">
        <v>30</v>
      </c>
      <c r="F18" s="129" t="s">
        <v>30</v>
      </c>
      <c r="G18" s="129" t="s">
        <v>30</v>
      </c>
      <c r="H18" s="129" t="s">
        <v>30</v>
      </c>
      <c r="I18" s="394" t="str">
        <f>HLOOKUP($I$5,$C$7:H18,ROW(B18)-ROW($C$7)+1,FALSE)</f>
        <v>H</v>
      </c>
      <c r="J18" s="250" t="str">
        <f>IF($I18="O","N/A",IF(I18="L",'Evaluation Criteria'!$E$108,IF(I18="M",'Evaluation Criteria'!$E$116,IF(I18="H",'Evaluation Criteria'!$E$122))))</f>
        <v>o Operational procedures appropriate for the proposed operation are defined and as a minimum cover the following elements:
    o Flight planning
    o Pre and post-flight inspections
    o Procedures to evaluate environmental conditions before and during the mission (i.e. real-time evaluation)
    o Procedures to cope with unintended adverse operating conditions (e.g. when ice is encountered during an operation not approved for icing conditions)
    o Normal procedures
    o Contingency procedures (to cope with abnormal situations)
    o Emergency procedures (to cope with emergency situations)
    o Occurrence reporting procedures.
o Normal, Contingency and Emergency procedures are compiled in an Operation Manual.
o The limitations of the external systems supporting UAS operation are defined in an Operation Manual.</v>
      </c>
      <c r="K18" s="400" t="str">
        <f>IF($I18="O","N/A",IF($I18="L",'Evaluation Criteria'!$G$108,IF($I18="M",'Evaluation Criteria'!$G$116,IF($I18="H",'Evaluation Criteria'!$G$122))))</f>
        <v>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v>
      </c>
      <c r="L18" s="295"/>
      <c r="M18" s="397" t="str">
        <f>IF($I18="O","N/A",IF($I18="L",'Evaluation Criteria'!$H$108,IF($I18="M",'Evaluation Criteria'!$H$116,IF($I18="H",'Evaluation Criteria'!$H$122))))</f>
        <v>Part 102 Team</v>
      </c>
      <c r="N18" s="418"/>
      <c r="O18" s="419"/>
      <c r="P18" s="420"/>
    </row>
    <row r="19" spans="1:21" ht="86.45" customHeight="1" x14ac:dyDescent="0.45">
      <c r="A19" s="362"/>
      <c r="B19" s="392"/>
      <c r="C19" s="129"/>
      <c r="D19" s="129"/>
      <c r="E19" s="129"/>
      <c r="F19" s="129"/>
      <c r="G19" s="129"/>
      <c r="H19" s="129"/>
      <c r="I19" s="395"/>
      <c r="J19" s="250" t="str">
        <f>IF($I18="O","N/A",IF(I18="L",'Evaluation Criteria'!$E$112,IF(I18="M",'Evaluation Criteria'!$E$120,IF(I18="H",'Evaluation Criteria'!$E$126))))</f>
        <v>Operational procedures are simple</v>
      </c>
      <c r="K19" s="401"/>
      <c r="L19" s="295"/>
      <c r="M19" s="398"/>
      <c r="N19" s="260"/>
      <c r="O19" s="261"/>
      <c r="P19" s="262"/>
      <c r="S19" s="244"/>
      <c r="T19" s="244"/>
      <c r="U19" s="244"/>
    </row>
    <row r="20" spans="1:21" ht="86.45" customHeight="1" x14ac:dyDescent="0.45">
      <c r="A20" s="358"/>
      <c r="B20" s="393"/>
      <c r="C20" s="129"/>
      <c r="D20" s="129"/>
      <c r="E20" s="129"/>
      <c r="F20" s="129"/>
      <c r="G20" s="129"/>
      <c r="H20" s="129"/>
      <c r="I20" s="396"/>
      <c r="J20" s="250" t="str">
        <f>IF($I18="O","N/A",IF(I18="L",'Evaluation Criteria'!$E$113,IF(I18="M",'Evaluation Criteria'!$E$121,IF(I18="H",'Evaluation Criteria'!$E$127))))</f>
        <v>Operational procedures are simple. In addition, the Remote Crew receives Crew Resource Management (CRM) training.</v>
      </c>
      <c r="K20" s="402"/>
      <c r="L20" s="295"/>
      <c r="M20" s="399"/>
      <c r="N20" s="260"/>
      <c r="O20" s="261"/>
      <c r="P20" s="262"/>
      <c r="S20" s="244"/>
      <c r="T20" s="244"/>
      <c r="U20" s="244"/>
    </row>
    <row r="21" spans="1:21" ht="181.5" customHeight="1" x14ac:dyDescent="0.45">
      <c r="A21" s="170">
        <v>9</v>
      </c>
      <c r="B21" s="254" t="s">
        <v>26</v>
      </c>
      <c r="C21" s="129" t="s">
        <v>27</v>
      </c>
      <c r="D21" s="129" t="s">
        <v>27</v>
      </c>
      <c r="E21" s="129" t="s">
        <v>29</v>
      </c>
      <c r="F21" s="129" t="s">
        <v>29</v>
      </c>
      <c r="G21" s="129" t="s">
        <v>30</v>
      </c>
      <c r="H21" s="129" t="s">
        <v>30</v>
      </c>
      <c r="I21" s="255" t="str">
        <f>HLOOKUP($I$5,$C$7:H21,ROW(B21)-ROW($C$7)+1,FALSE)</f>
        <v>M</v>
      </c>
      <c r="J21" s="250" t="str">
        <f>IF($I21="O","N/A",IF(I21="L",'Evaluation Criteria'!$E$129,IF(I21="M",'Evaluation Criteria'!$E$130,IF(I21="H",'Evaluation Criteria'!$E$132))))</f>
        <v>The competency-based, theoretical and practical training ensures knowledge of:
a) UAS regulation
b) UAS airspace operating principles
c) Airmanship and aviation safety
d) Human performance limitations
e) Meteorology
f) Navigation/Charts
g) UA knowledge
h) Operating procedures
and is adequate for the operation</v>
      </c>
      <c r="K21" s="250" t="str">
        <f>IF($I21="O","N/A",IF($I21="L",'Evaluation Criteria'!$G$129,IF($I21="M",'Evaluation Criteria'!$G$130,IF($I21="H",'Evaluation Criteria'!$G$132))))</f>
        <v>o Training syllabus is available.
o The operator provides competency-based, theoretical and practical training.</v>
      </c>
      <c r="L21" s="295"/>
      <c r="M21" s="263" t="str">
        <f>IF($I21="O","N/A",IF($I21="L",'Evaluation Criteria'!$H$129,IF($I21="M",'Evaluation Criteria'!$H$130,IF($I21="H",'Evaluation Criteria'!H$132))))</f>
        <v>Part 102 Team</v>
      </c>
      <c r="N21" s="418"/>
      <c r="O21" s="419"/>
      <c r="P21" s="420"/>
    </row>
    <row r="22" spans="1:21" ht="210.75" customHeight="1" x14ac:dyDescent="0.45">
      <c r="A22" s="170">
        <v>10</v>
      </c>
      <c r="B22" s="254" t="s">
        <v>54</v>
      </c>
      <c r="C22" s="129" t="s">
        <v>27</v>
      </c>
      <c r="D22" s="129" t="s">
        <v>27</v>
      </c>
      <c r="E22" s="129" t="s">
        <v>29</v>
      </c>
      <c r="F22" s="129" t="s">
        <v>29</v>
      </c>
      <c r="G22" s="129" t="s">
        <v>30</v>
      </c>
      <c r="H22" s="129" t="s">
        <v>30</v>
      </c>
      <c r="I22" s="255" t="str">
        <f>HLOOKUP($I$5,$C$7:H22,ROW(B22)-ROW($C$7)+1,FALSE)</f>
        <v>M</v>
      </c>
      <c r="J22" s="250" t="str">
        <f>IF($I22="O","N/A",IF(I22="L",'Evaluation Criteria'!$E$136,IF(I22="M",'Evaluation Criteria'!$E$139,IF(I22="H",'Evaluation Criteria'!$E$142))))</f>
        <v>When operating over populous areas or gatherings of people:
o It can be reasonably expected that a fatality will not occur from any single failure of the UAS or any external system supporting the operation.
Software (SW) and Airborne Electronic Hardware (AEH) whose development error(s) could directly lead to a failure affecting the operation in such a way that it can be reasonably expected that a fatality will occur are developed to a standard considered adequate by the competent authority and/or in accordance with means of compliance acceptable to that authority.</v>
      </c>
      <c r="K22" s="250" t="str">
        <f>IF($I22="O","N/A",IF($I22="L",'Evaluation Criteria'!$G$136,IF($I22="M",'Evaluation Criteria'!$G$139,IF($I22="H",'Evaluation Criteria'!$G$142))))</f>
        <v>A design and installation appraisal is available. In particular, this appraisal shows that:
o the design and installation features (independence, separation and redundancy) satisfy the low integrity criterion
o particular risks relevant to the ConOps (e.g. hail, ice, snow, electro-magnetic interference…) do not violate the independence claims, if any
In addition, the level of integrity claimed is substantiated by analysis and/or test data with supporting evidence.</v>
      </c>
      <c r="L22" s="295"/>
      <c r="M22" s="263" t="str">
        <f>IF($I22="O","N/A",IF($I22="L",'Evaluation Criteria'!$H$136,IF($I22="M",'Evaluation Criteria'!$H$139,IF($I22="H",'Evaluation Criteria'!H$142))))</f>
        <v>Part 102 Team / Product Certification Team</v>
      </c>
      <c r="N22" s="418"/>
      <c r="O22" s="419"/>
      <c r="P22" s="420"/>
    </row>
    <row r="23" spans="1:21" ht="15" customHeight="1" x14ac:dyDescent="0.45">
      <c r="A23" s="410" t="s">
        <v>173</v>
      </c>
      <c r="B23" s="411"/>
      <c r="C23" s="133"/>
      <c r="D23" s="133"/>
      <c r="E23" s="133"/>
      <c r="F23" s="133"/>
      <c r="G23" s="133"/>
      <c r="H23" s="133"/>
      <c r="I23" s="257"/>
      <c r="J23" s="257"/>
      <c r="K23" s="257"/>
      <c r="L23" s="257"/>
      <c r="M23" s="265"/>
      <c r="N23" s="421"/>
      <c r="O23" s="422"/>
      <c r="P23" s="423"/>
    </row>
    <row r="24" spans="1:21" ht="228" x14ac:dyDescent="0.45">
      <c r="A24" s="357">
        <v>11</v>
      </c>
      <c r="B24" s="391" t="s">
        <v>35</v>
      </c>
      <c r="C24" s="129" t="s">
        <v>27</v>
      </c>
      <c r="D24" s="129" t="s">
        <v>29</v>
      </c>
      <c r="E24" s="129" t="s">
        <v>30</v>
      </c>
      <c r="F24" s="129" t="s">
        <v>30</v>
      </c>
      <c r="G24" s="129" t="s">
        <v>30</v>
      </c>
      <c r="H24" s="129" t="s">
        <v>30</v>
      </c>
      <c r="I24" s="394" t="str">
        <f>HLOOKUP($I$5,$C$7:H24,ROW(B24)-ROW($C$7)+1,FALSE)</f>
        <v>H</v>
      </c>
      <c r="J24" s="250" t="str">
        <f>IF($I24="O","N/A",IF(I24="L",'Evaluation Criteria'!$E$108,IF(I24="M",'Evaluation Criteria'!$E$116,IF(I24="H",'Evaluation Criteria'!$E$122))))</f>
        <v>o Operational procedures appropriate for the proposed operation are defined and as a minimum cover the following elements:
    o Flight planning
    o Pre and post-flight inspections
    o Procedures to evaluate environmental conditions before and during the mission (i.e. real-time evaluation)
    o Procedures to cope with unintended adverse operating conditions (e.g. when ice is encountered during an operation not approved for icing conditions)
    o Normal procedures
    o Contingency procedures (to cope with abnormal situations)
    o Emergency procedures (to cope with emergency situations)
    o Occurrence reporting procedures.
o Normal, Contingency and Emergency procedures are compiled in an Operation Manual.
o The limitations of the external systems supporting UAS operation are defined in an Operation Manual.</v>
      </c>
      <c r="K24" s="400" t="str">
        <f>IF($I24="O","N/A",IF($I24="L",'Evaluation Criteria'!$G$108,IF($I24="M",'Evaluation Criteria'!$G$116,IF($I24="H",'Evaluation Criteria'!$G$122))))</f>
        <v>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v>
      </c>
      <c r="L24" s="295"/>
      <c r="M24" s="397" t="str">
        <f>IF($I24="O","N/A",IF($I24="L",'Evaluation Criteria'!$H$108,IF($I24="M",'Evaluation Criteria'!$H$116,IF($I24="H",'Evaluation Criteria'!$H$122))))</f>
        <v>Part 102 Team</v>
      </c>
      <c r="N24" s="418"/>
      <c r="O24" s="419"/>
      <c r="P24" s="420"/>
    </row>
    <row r="25" spans="1:21" ht="50.25" customHeight="1" x14ac:dyDescent="0.45">
      <c r="A25" s="362"/>
      <c r="B25" s="392"/>
      <c r="C25" s="129"/>
      <c r="D25" s="129"/>
      <c r="E25" s="129"/>
      <c r="F25" s="129"/>
      <c r="G25" s="129"/>
      <c r="H25" s="129"/>
      <c r="I25" s="395"/>
      <c r="J25" s="250" t="str">
        <f>IF($I24="O","N/A",IF(I24="L",'Evaluation Criteria'!$E$112,IF(I24="M",'Evaluation Criteria'!$E$120,IF(I24="H",'Evaluation Criteria'!$E$126))))</f>
        <v>Operational procedures are simple</v>
      </c>
      <c r="K25" s="401"/>
      <c r="L25" s="295"/>
      <c r="M25" s="398"/>
      <c r="N25" s="260"/>
      <c r="O25" s="261"/>
      <c r="P25" s="262"/>
      <c r="S25" s="244"/>
      <c r="T25" s="244"/>
      <c r="U25" s="244"/>
    </row>
    <row r="26" spans="1:21" ht="64.5" customHeight="1" x14ac:dyDescent="0.45">
      <c r="A26" s="358"/>
      <c r="B26" s="393"/>
      <c r="C26" s="129"/>
      <c r="D26" s="129"/>
      <c r="E26" s="129"/>
      <c r="F26" s="129"/>
      <c r="G26" s="129"/>
      <c r="H26" s="129"/>
      <c r="I26" s="396"/>
      <c r="J26" s="250" t="str">
        <f>IF($I24="O","N/A",IF(I24="L",'Evaluation Criteria'!$E$113,IF(I24="M",'Evaluation Criteria'!$E$121,IF(I24="H",'Evaluation Criteria'!$E$127))))</f>
        <v>Operational procedures are simple. In addition, the Remote Crew receives Crew Resource Management (CRM) training.</v>
      </c>
      <c r="K26" s="402"/>
      <c r="L26" s="295"/>
      <c r="M26" s="399"/>
      <c r="N26" s="260"/>
      <c r="O26" s="261"/>
      <c r="P26" s="262"/>
      <c r="S26" s="244"/>
      <c r="T26" s="244"/>
      <c r="U26" s="244"/>
    </row>
    <row r="27" spans="1:21" ht="208.5" customHeight="1" x14ac:dyDescent="0.45">
      <c r="A27" s="170">
        <v>12</v>
      </c>
      <c r="B27" s="254" t="s">
        <v>175</v>
      </c>
      <c r="C27" s="129" t="s">
        <v>27</v>
      </c>
      <c r="D27" s="129" t="s">
        <v>27</v>
      </c>
      <c r="E27" s="129" t="s">
        <v>29</v>
      </c>
      <c r="F27" s="129" t="s">
        <v>29</v>
      </c>
      <c r="G27" s="129" t="s">
        <v>30</v>
      </c>
      <c r="H27" s="129" t="s">
        <v>30</v>
      </c>
      <c r="I27" s="255" t="str">
        <f>HLOOKUP($I$5,$C$7:H27,ROW(B27)-ROW($C$7)+1,FALSE)</f>
        <v>M</v>
      </c>
      <c r="J27" s="250" t="str">
        <f>IF($I27="O","N/A",IF(I27="L",'Evaluation Criteria'!$E$136,IF(I27="M",'Evaluation Criteria'!$E$139,IF(I27="H",'Evaluation Criteria'!$E$142))))</f>
        <v>When operating over populous areas or gatherings of people:
o It can be reasonably expected that a fatality will not occur from any single failure of the UAS or any external system supporting the operation.
Software (SW) and Airborne Electronic Hardware (AEH) whose development error(s) could directly lead to a failure affecting the operation in such a way that it can be reasonably expected that a fatality will occur are developed to a standard considered adequate by the competent authority and/or in accordance with means of compliance acceptable to that authority.</v>
      </c>
      <c r="K27" s="250" t="str">
        <f>IF($I27="O","N/A",IF($I27="L",'Evaluation Criteria'!$G$136,IF($I27="M",'Evaluation Criteria'!$G$139,IF($I27="H",'Evaluation Criteria'!$G$142))))</f>
        <v>A design and installation appraisal is available. In particular, this appraisal shows that:
o the design and installation features (independence, separation and redundancy) satisfy the low integrity criterion
o particular risks relevant to the ConOps (e.g. hail, ice, snow, electro-magnetic interference…) do not violate the independence claims, if any
In addition, the level of integrity claimed is substantiated by analysis and/or test data with supporting evidence.</v>
      </c>
      <c r="L27" s="295"/>
      <c r="M27" s="263" t="str">
        <f>IF($I27="O","N/A",IF($I27="L",'Evaluation Criteria'!$H$136,IF($I27="M",'Evaluation Criteria'!$H$139,IF($I27="H",'Evaluation Criteria'!H$142))))</f>
        <v>Part 102 Team / Product Certification Team</v>
      </c>
      <c r="N27" s="418"/>
      <c r="O27" s="419"/>
      <c r="P27" s="420"/>
    </row>
    <row r="28" spans="1:21" ht="222.75" customHeight="1" x14ac:dyDescent="0.45">
      <c r="A28" s="170">
        <v>13</v>
      </c>
      <c r="B28" s="254" t="s">
        <v>57</v>
      </c>
      <c r="C28" s="129" t="s">
        <v>27</v>
      </c>
      <c r="D28" s="129" t="s">
        <v>27</v>
      </c>
      <c r="E28" s="129" t="s">
        <v>29</v>
      </c>
      <c r="F28" s="129" t="s">
        <v>30</v>
      </c>
      <c r="G28" s="129" t="s">
        <v>30</v>
      </c>
      <c r="H28" s="129" t="s">
        <v>30</v>
      </c>
      <c r="I28" s="255" t="str">
        <f>HLOOKUP($I$5,$C$7:H28,ROW(B28)-ROW($C$7)+1,FALSE)</f>
        <v>H</v>
      </c>
      <c r="J28" s="250" t="str">
        <f>IF($I28="O","N/A",IF(I28="L",'Evaluation Criteria'!E144,IF(I28="M",'Evaluation Criteria'!E145,IF(I28="H",'Evaluation Criteria'!E146))))</f>
        <v>The applicant ensures that the level of performance for any externally provided service necessary for the safety of the flight is adequate for the intended operation. 
If the externally provided service requires communication between the operator and service provider, the applicant ensures there is effective communication to support the service provisions. 
Roles and responsibilities between the applicant and the external service provider are defined.</v>
      </c>
      <c r="K28" s="250" t="str">
        <f>IF($I28="O","N/A",IF($I28="L",'Evaluation Criteria'!G144,IF($I28="M",'Evaluation Criteria'!G145,IF($I28="H",'Evaluation Criteria'!G146))))</f>
        <v>The applicant has supporting evidence that the required level of performance for any externally provided service required for safety of the flight can be achieved for the full duration of the mission. 
This may take the form of a Service-Level Agreement (SLA) or any official commitment that prevails between a service provider and the applicant on relevant aspects of the service (including quality, availability, responsibilities). 
The applicant has a means to monitor externally provided services which affect flight critical systems and take appropriate actions if real-time performance could lead to the loss of control of the operation.
In addition:
o The evidence of the externally provided service performance is achieved through demonstrations.
o A competent third party validates the claimed level of integrity.</v>
      </c>
      <c r="L28" s="295"/>
      <c r="M28" s="263" t="str">
        <f>IF($I28="O","N/A",IF($I28="L",'Evaluation Criteria'!H144,IF($I28="M",'Evaluation Criteria'!H145,IF($I28="H",'Evaluation Criteria'!H146))))</f>
        <v>Part 102 Team</v>
      </c>
      <c r="N28" s="418"/>
      <c r="O28" s="419"/>
      <c r="P28" s="420"/>
    </row>
    <row r="29" spans="1:21" ht="15" customHeight="1" x14ac:dyDescent="0.45">
      <c r="A29" s="410" t="s">
        <v>174</v>
      </c>
      <c r="B29" s="411"/>
      <c r="C29" s="133"/>
      <c r="D29" s="133"/>
      <c r="E29" s="133"/>
      <c r="F29" s="133"/>
      <c r="G29" s="133"/>
      <c r="H29" s="133"/>
      <c r="I29" s="257"/>
      <c r="J29" s="257"/>
      <c r="K29" s="257"/>
      <c r="L29" s="257"/>
      <c r="M29" s="265"/>
      <c r="N29" s="421"/>
      <c r="O29" s="422"/>
      <c r="P29" s="423"/>
      <c r="S29" s="166"/>
      <c r="T29" s="166"/>
      <c r="U29" s="166"/>
    </row>
    <row r="30" spans="1:21" ht="228" x14ac:dyDescent="0.45">
      <c r="A30" s="357">
        <v>14</v>
      </c>
      <c r="B30" s="391" t="s">
        <v>25</v>
      </c>
      <c r="C30" s="129" t="s">
        <v>27</v>
      </c>
      <c r="D30" s="129" t="s">
        <v>29</v>
      </c>
      <c r="E30" s="129" t="s">
        <v>30</v>
      </c>
      <c r="F30" s="129" t="s">
        <v>30</v>
      </c>
      <c r="G30" s="129" t="s">
        <v>30</v>
      </c>
      <c r="H30" s="129" t="s">
        <v>30</v>
      </c>
      <c r="I30" s="394" t="str">
        <f>HLOOKUP($I$5,$C$7:H30,ROW(B30)-ROW($C$7)+1,FALSE)</f>
        <v>H</v>
      </c>
      <c r="J30" s="250" t="str">
        <f>IF($I30="O","N/A",IF(I30="L",'Evaluation Criteria'!$E$108,IF(I30="M",'Evaluation Criteria'!$E$116,IF(I30="H",'Evaluation Criteria'!$E$122))))</f>
        <v>o Operational procedures appropriate for the proposed operation are defined and as a minimum cover the following elements:
    o Flight planning
    o Pre and post-flight inspections
    o Procedures to evaluate environmental conditions before and during the mission (i.e. real-time evaluation)
    o Procedures to cope with unintended adverse operating conditions (e.g. when ice is encountered during an operation not approved for icing conditions)
    o Normal procedures
    o Contingency procedures (to cope with abnormal situations)
    o Emergency procedures (to cope with emergency situations)
    o Occurrence reporting procedures.
o Normal, Contingency and Emergency procedures are compiled in an Operation Manual.
o The limitations of the external systems supporting UAS operation are defined in an Operation Manual.</v>
      </c>
      <c r="K30" s="400" t="str">
        <f>IF($I30="O","N/A",IF($I30="L",'Evaluation Criteria'!$G$108,IF($I30="M",'Evaluation Criteria'!$G$116,IF($I30="H",'Evaluation Criteria'!$G$122))))</f>
        <v>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v>
      </c>
      <c r="L30" s="295"/>
      <c r="M30" s="397" t="str">
        <f>IF($I30="O","N/A",IF($I30="L",'Evaluation Criteria'!$H$108,IF($I30="M",'Evaluation Criteria'!$H$116,IF($I30="H",'Evaluation Criteria'!$H$122))))</f>
        <v>Part 102 Team</v>
      </c>
      <c r="N30" s="418"/>
      <c r="O30" s="419"/>
      <c r="P30" s="420"/>
    </row>
    <row r="31" spans="1:21" ht="54.75" customHeight="1" x14ac:dyDescent="0.45">
      <c r="A31" s="362"/>
      <c r="B31" s="392"/>
      <c r="C31" s="129"/>
      <c r="D31" s="129"/>
      <c r="E31" s="129"/>
      <c r="F31" s="129"/>
      <c r="G31" s="129"/>
      <c r="H31" s="129"/>
      <c r="I31" s="395"/>
      <c r="J31" s="250" t="str">
        <f>IF($I30="O","N/A",IF(I30="L",'Evaluation Criteria'!$E$112,IF(I30="M",'Evaluation Criteria'!$E$120,IF(I30="H",'Evaluation Criteria'!$E$126))))</f>
        <v>Operational procedures are simple</v>
      </c>
      <c r="K31" s="401"/>
      <c r="L31" s="295"/>
      <c r="M31" s="398"/>
      <c r="N31" s="260"/>
      <c r="O31" s="261"/>
      <c r="P31" s="262"/>
      <c r="S31" s="244"/>
      <c r="T31" s="244"/>
      <c r="U31" s="244"/>
    </row>
    <row r="32" spans="1:21" ht="66" customHeight="1" x14ac:dyDescent="0.45">
      <c r="A32" s="358"/>
      <c r="B32" s="393"/>
      <c r="C32" s="129"/>
      <c r="D32" s="129"/>
      <c r="E32" s="129"/>
      <c r="F32" s="129"/>
      <c r="G32" s="129"/>
      <c r="H32" s="129"/>
      <c r="I32" s="396"/>
      <c r="J32" s="250" t="str">
        <f>IF($I30="O","N/A",IF(I30="L",'Evaluation Criteria'!$E$113,IF(I30="M",'Evaluation Criteria'!$E$121,IF(I30="H",'Evaluation Criteria'!$E$127))))</f>
        <v>Operational procedures are simple. In addition, the Remote Crew receives Crew Resource Management (CRM) training.</v>
      </c>
      <c r="K32" s="402"/>
      <c r="L32" s="295"/>
      <c r="M32" s="399"/>
      <c r="N32" s="260"/>
      <c r="O32" s="261"/>
      <c r="P32" s="262"/>
      <c r="S32" s="244"/>
      <c r="T32" s="244"/>
      <c r="U32" s="244"/>
    </row>
    <row r="33" spans="1:21" ht="191.25" customHeight="1" x14ac:dyDescent="0.45">
      <c r="A33" s="170">
        <v>15</v>
      </c>
      <c r="B33" s="254" t="s">
        <v>26</v>
      </c>
      <c r="C33" s="129" t="s">
        <v>27</v>
      </c>
      <c r="D33" s="129" t="s">
        <v>27</v>
      </c>
      <c r="E33" s="129" t="s">
        <v>29</v>
      </c>
      <c r="F33" s="129" t="s">
        <v>29</v>
      </c>
      <c r="G33" s="129" t="s">
        <v>30</v>
      </c>
      <c r="H33" s="129" t="s">
        <v>30</v>
      </c>
      <c r="I33" s="255" t="str">
        <f>HLOOKUP($I$5,$C$7:H33,ROW(B33)-ROW($C$7)+1,FALSE)</f>
        <v>M</v>
      </c>
      <c r="J33" s="250" t="str">
        <f>IF($I33="O","N/A",IF(I33="L",'Evaluation Criteria'!$E$129,IF(I33="M",'Evaluation Criteria'!$E$130,IF(I33="H",'Evaluation Criteria'!$E$132))))</f>
        <v>The competency-based, theoretical and practical training ensures knowledge of:
a) UAS regulation
b) UAS airspace operating principles
c) Airmanship and aviation safety
d) Human performance limitations
e) Meteorology
f) Navigation/Charts
g) UA knowledge
h) Operating procedures
and is adequate for the operation</v>
      </c>
      <c r="K33" s="250" t="str">
        <f>IF($I33="O","N/A",IF($I33="L",'Evaluation Criteria'!$G$129,IF($I33="M",'Evaluation Criteria'!$G$130,IF($I33="H",'Evaluation Criteria'!$G$132))))</f>
        <v>o Training syllabus is available.
o The operator provides competency-based, theoretical and practical training.</v>
      </c>
      <c r="L33" s="320"/>
      <c r="M33" s="263" t="str">
        <f>IF($I33="O","N/A",IF($I33="L",'Evaluation Criteria'!$H$129,IF($I33="M",'Evaluation Criteria'!$H$130,IF($I33="H",'Evaluation Criteria'!H$132))))</f>
        <v>Part 102 Team</v>
      </c>
      <c r="N33" s="418"/>
      <c r="O33" s="419"/>
      <c r="P33" s="420"/>
    </row>
    <row r="34" spans="1:21" ht="185.25" customHeight="1" x14ac:dyDescent="0.45">
      <c r="A34" s="357">
        <v>16</v>
      </c>
      <c r="B34" s="391" t="s">
        <v>31</v>
      </c>
      <c r="C34" s="129" t="s">
        <v>27</v>
      </c>
      <c r="D34" s="129" t="s">
        <v>27</v>
      </c>
      <c r="E34" s="129" t="s">
        <v>29</v>
      </c>
      <c r="F34" s="129" t="s">
        <v>29</v>
      </c>
      <c r="G34" s="129" t="s">
        <v>30</v>
      </c>
      <c r="H34" s="129" t="s">
        <v>30</v>
      </c>
      <c r="I34" s="394" t="str">
        <f>HLOOKUP($I$5,$C$7:H34,ROW(B34)-ROW($C$7)+1,FALSE)</f>
        <v>M</v>
      </c>
      <c r="J34" s="250" t="str">
        <f>IF($I$34="O","N/A",IF($I$34="L",'Evaluation Criteria'!E150,IF($I$34="M",'Evaluation Criteria'!E155,IF($I$34="H",'Evaluation Criteria'!E160))))</f>
        <v>Procedure(s) to ensure coordination between the crew members and robust and effective communication channels is (are) available and at a minimum cover:
o assignment of tasks to the crew
o establishment of step-by-step communications.</v>
      </c>
      <c r="K34" s="250" t="str">
        <f>IF($I34="O","N/A",IF($I34="L",'Evaluation Criteria'!G150,IF($I34="M",'Evaluation Criteria'!G155,IF($I34="H",'Evaluation Criteria'!G160))))</f>
        <v>o Procedures are validated against standards considered adequate by the competent authority and/or in accordance with means of compliance acceptable to that authority
o Adequacy of the procedures is proven through:
    o Dedicated flight tests, or
    o Simulation, provided the simulation is proven valid for the intended purpose with positive results</v>
      </c>
      <c r="L34" s="295"/>
      <c r="M34" s="263" t="str">
        <f>IF($I34="O","N/A",IF($I34="L",'Evaluation Criteria'!H150,IF($I34="M",'Evaluation Criteria'!H155,IF($I34="H",'Evaluation Criteria'!H160))))</f>
        <v>Part 102 Team</v>
      </c>
      <c r="N34" s="418"/>
      <c r="O34" s="419"/>
      <c r="P34" s="420"/>
    </row>
    <row r="35" spans="1:21" ht="108" customHeight="1" x14ac:dyDescent="0.45">
      <c r="A35" s="362"/>
      <c r="B35" s="392"/>
      <c r="C35" s="129"/>
      <c r="D35" s="129"/>
      <c r="E35" s="129"/>
      <c r="F35" s="129"/>
      <c r="G35" s="129"/>
      <c r="H35" s="129"/>
      <c r="I35" s="395"/>
      <c r="J35" s="250" t="str">
        <f>IF($I$34="O","N/A",IF($I$34="L",'Evaluation Criteria'!E153,IF($I$34="M",'Evaluation Criteria'!E157,IF($I$34="H",'Evaluation Criteria'!E163))))</f>
        <v>Procedure(s) to ensure coordination between the crew members and robust and effective communication channels is (are) available and at a minimum cover:
o assignment of tasks to the crew
o establishment of step-by-step communications.
In addition, the Remote Crew receives Crew Resource Management (CRM) training.</v>
      </c>
      <c r="K35" s="250" t="str">
        <f>IF($I$34="O","N/A",IF($I$34="L",'Evaluation Criteria'!G153,IF($I$34="M",'Evaluation Criteria'!G157,IF($I$34="H",'Evaluation Criteria'!G163))))</f>
        <v>o Training syllabus is available.
o The operator provides competency-based, theoretical and practical training.</v>
      </c>
      <c r="L35" s="295"/>
      <c r="M35" s="263" t="str">
        <f>IF($I34="O","N/A",IF($I34="L",'Evaluation Criteria'!H153,IF($I34="M",'Evaluation Criteria'!H157,IF($I34="H",'Evaluation Criteria'!H163))))</f>
        <v>Part 102 Team</v>
      </c>
      <c r="N35" s="260"/>
      <c r="O35" s="261"/>
      <c r="P35" s="262"/>
      <c r="S35" s="244"/>
      <c r="T35" s="244"/>
      <c r="U35" s="244"/>
    </row>
    <row r="36" spans="1:21" ht="58.5" customHeight="1" x14ac:dyDescent="0.45">
      <c r="A36" s="358"/>
      <c r="B36" s="393"/>
      <c r="C36" s="129"/>
      <c r="D36" s="129"/>
      <c r="E36" s="129"/>
      <c r="F36" s="129"/>
      <c r="G36" s="129"/>
      <c r="H36" s="129"/>
      <c r="I36" s="396"/>
      <c r="J36" s="250" t="str">
        <f>IF($I$34="O","N/A",IF($I$34="L",'Evaluation Criteria'!E154,IF($I$34="M",'Evaluation Criteria'!E159,IF($I$34="H",'Evaluation Criteria'!E166))))</f>
        <v>Communication devices comply with standards considered adequate by the competent authority and/or in accordance with a means of compliance acceptable to that authority.</v>
      </c>
      <c r="K36" s="250" t="str">
        <f>IF($I34="O","N/A",IF($I34="L",'Evaluation Criteria'!G154,IF($I34="M",'Evaluation Criteria'!G159,IF($I34="H",'Evaluation Criteria'!G166))))</f>
        <v>The applicant has supporting evidence that the required level of integrity is achieved. This is typically done by testing, analysis, simulation, inspection, design review or through operational experience.</v>
      </c>
      <c r="L36" s="295"/>
      <c r="M36" s="263" t="str">
        <f>IF($I34="O","N/A",IF($I34="L",'Evaluation Criteria'!H154,IF($I34="M",'Evaluation Criteria'!H159,IF($I34="H",'Evaluation Criteria'!H166))))</f>
        <v>Part 102 Team</v>
      </c>
      <c r="N36" s="260"/>
      <c r="O36" s="261"/>
      <c r="P36" s="262"/>
      <c r="S36" s="244"/>
      <c r="T36" s="244"/>
      <c r="U36" s="244"/>
    </row>
    <row r="37" spans="1:21" ht="261.75" customHeight="1" x14ac:dyDescent="0.45">
      <c r="A37" s="170">
        <v>17</v>
      </c>
      <c r="B37" s="254" t="s">
        <v>176</v>
      </c>
      <c r="C37" s="129" t="s">
        <v>27</v>
      </c>
      <c r="D37" s="129" t="s">
        <v>27</v>
      </c>
      <c r="E37" s="129" t="s">
        <v>29</v>
      </c>
      <c r="F37" s="129" t="s">
        <v>29</v>
      </c>
      <c r="G37" s="129" t="s">
        <v>30</v>
      </c>
      <c r="H37" s="129" t="s">
        <v>30</v>
      </c>
      <c r="I37" s="255" t="str">
        <f>HLOOKUP($I$5,$C$7:H37,ROW(B37)-ROW($C$7)+1,FALSE)</f>
        <v>M</v>
      </c>
      <c r="J37" s="250" t="str">
        <f>IF($I$37="O","N/A",IF($I$37="L",'Evaluation Criteria'!E168,IF($I$37="M",'Evaluation Criteria'!E170,IF($I$37="H",'Evaluation Criteria'!E174))))</f>
        <v>The applicant has a policy defining how the remote crew can declare themselves fit to operate before conducting any operation.
In addition:
o Duty, flight duty and resting times for the remote crew are defined by the applicant and adequate for the operation.
o The operator defines requirements appropriate for the remote crew to operate the UAS.</v>
      </c>
      <c r="K37" s="250" t="str">
        <f>IF($I37="O","N/A",IF($I37="L",'Evaluation Criteria'!G168,IF($I37="M",'Evaluation Criteria'!G170,IF($I37="H",'Evaluation Criteria'!G174))))</f>
        <v>o The policy to define how the remote crew declares themselves fit to operate (before an operation) is documented.
o The remote crew declaration of fit to operate (before an operation) is based on policy defined by the applicant.
In addition:
o Remote crew duty, flight duty and the resting times policy is documented.
o Remote crew duty cycles are logged and cover at minimum:
    o when the remote crew member’s duty day commences,
    o when the remote crew members are free from duties,
    o resting times within the duty cycle.
o There is evidence that the remote crew is fit to operate the UAS.</v>
      </c>
      <c r="L37" s="295"/>
      <c r="M37" s="263" t="str">
        <f>IF($I37="O","N/A",IF($I37="L",'Evaluation Criteria'!H168,IF($I37="M",'Evaluation Criteria'!H170,IF($I37="H",'Evaluation Criteria'!H174))))</f>
        <v>Part 102 Team</v>
      </c>
      <c r="N37" s="418"/>
      <c r="O37" s="419"/>
      <c r="P37" s="420"/>
    </row>
    <row r="38" spans="1:21" ht="111" customHeight="1" x14ac:dyDescent="0.45">
      <c r="A38" s="170">
        <v>18</v>
      </c>
      <c r="B38" s="254" t="s">
        <v>177</v>
      </c>
      <c r="C38" s="129" t="s">
        <v>28</v>
      </c>
      <c r="D38" s="129" t="s">
        <v>28</v>
      </c>
      <c r="E38" s="129" t="s">
        <v>27</v>
      </c>
      <c r="F38" s="129" t="s">
        <v>29</v>
      </c>
      <c r="G38" s="129" t="s">
        <v>30</v>
      </c>
      <c r="H38" s="129" t="s">
        <v>30</v>
      </c>
      <c r="I38" s="255" t="str">
        <f>HLOOKUP($I$5,$C$7:H38,ROW(B38)-ROW($C$7)+1,FALSE)</f>
        <v>M</v>
      </c>
      <c r="J38" s="250" t="str">
        <f>IF($I$38="O","N/A",IF($I$38="L",'Evaluation Criteria'!E178,IF($I$38="M",'Evaluation Criteria'!E179,IF($I$38="H",'Evaluation Criteria'!E180))))</f>
        <v>The UAS flight control system incorporates automatic protection of the flight envelope to ensure the UA remains within the flight envelope or ensures a timely recovery to the designed operational flight envelope following remote pilot error(s)</v>
      </c>
      <c r="K38" s="250" t="str">
        <f>IF($I38="O","N/A",IF($I38="L",'Evaluation Criteria'!G178,IF($I38="M",'Evaluation Criteria'!G179,IF($I38="H",'Evaluation Criteria'!G180))))</f>
        <v>The automatic protection of the flight envelope has been developed to standards considered adequate by the competent authority and/or in accordance with a means of compliance acceptable to that authority.</v>
      </c>
      <c r="L38" s="295"/>
      <c r="M38" s="263" t="str">
        <f>IF($I38="O","N/A",IF($I38="L",'Evaluation Criteria'!H178,IF($I38="M",'Evaluation Criteria'!H179,IF($I38="H",'Evaluation Criteria'!H180))))</f>
        <v>Part 102 Team / Product Certification Team</v>
      </c>
      <c r="N38" s="418"/>
      <c r="O38" s="419"/>
      <c r="P38" s="420"/>
    </row>
    <row r="39" spans="1:21" ht="206.25" customHeight="1" x14ac:dyDescent="0.45">
      <c r="A39" s="357">
        <v>19</v>
      </c>
      <c r="B39" s="391" t="s">
        <v>32</v>
      </c>
      <c r="C39" s="129" t="s">
        <v>28</v>
      </c>
      <c r="D39" s="129" t="s">
        <v>28</v>
      </c>
      <c r="E39" s="129" t="s">
        <v>27</v>
      </c>
      <c r="F39" s="129" t="s">
        <v>29</v>
      </c>
      <c r="G39" s="129" t="s">
        <v>29</v>
      </c>
      <c r="H39" s="129" t="s">
        <v>30</v>
      </c>
      <c r="I39" s="394" t="str">
        <f>HLOOKUP($I$5,$C$7:H39,ROW(B39)-ROW($C$7)+1,FALSE)</f>
        <v>M</v>
      </c>
      <c r="J39" s="250" t="str">
        <f>IF($I$39="O","N/A",IF($I$39="L",'Evaluation Criteria'!E182,IF($I$39="M",'Evaluation Criteria'!E188,IF($I$39="H",'Evaluation Criteria'!E194))))</f>
        <v>Procedures and checklists that mitigate the risk of potential human errors from any person involved with the mission are defined and used. Procedures provide at a minimum:
o a clear distribution and assignment of tasks,
o an internal checklist to ensure staff are adequately performing assigned tasks.</v>
      </c>
      <c r="K39" s="250" t="str">
        <f>IF($I$39="O","N/A",IF($I$39="L",'Evaluation Criteria'!G182,IF($I$39="M",'Evaluation Criteria'!G188,IF($I$39="H",'Evaluation Criteria'!G194))))</f>
        <v>o Procedures and checklists are validated against standards considered adequate by the competent authority and/or in accordance with a means of compliance acceptable to that authority.
o Adequacy of the procedures and checklists is proven through:
    o Dedicated flight tests, or
    o Simulation provided the simulation is proven valid for the intended purpose with positive results.</v>
      </c>
      <c r="L39" s="295"/>
      <c r="M39" s="263" t="str">
        <f>IF($I$39="O","N/A",IF($I$39="L",'Evaluation Criteria'!H182,IF($I$39="M",'Evaluation Criteria'!H188,IF($I$39="H",'Evaluation Criteria'!H194))))</f>
        <v>Part 102 Team</v>
      </c>
      <c r="N39" s="418"/>
      <c r="O39" s="419"/>
      <c r="P39" s="420"/>
    </row>
    <row r="40" spans="1:21" ht="49.5" customHeight="1" x14ac:dyDescent="0.45">
      <c r="A40" s="362"/>
      <c r="B40" s="392"/>
      <c r="C40" s="129"/>
      <c r="D40" s="129"/>
      <c r="E40" s="129"/>
      <c r="F40" s="129"/>
      <c r="G40" s="129"/>
      <c r="H40" s="129"/>
      <c r="I40" s="395"/>
      <c r="J40" s="250" t="str">
        <f>IF($I$39="O","N/A",IF($I$39="L",'Evaluation Criteria'!E185,IF($I$39="M",'Evaluation Criteria'!E191,IF($I$39="H",'Evaluation Criteria'!E197))))</f>
        <v>o The Remote Crew is trained to procedures and checklists.
o The Remote Crew receives Crew Resource Management (CRM) training</v>
      </c>
      <c r="K40" s="250" t="str">
        <f>IF($I$39="O","N/A",IF($I$39="L",'Evaluation Criteria'!G185,IF($I$39="M",'Evaluation Criteria'!G191,IF($I$39="H",'Evaluation Criteria'!G197))))</f>
        <v>o Training syllabus is available.
o The operator provides competency-based, theoretical and practical training.</v>
      </c>
      <c r="L40" s="295"/>
      <c r="M40" s="263" t="str">
        <f>IF($I$39="O","N/A",IF($I$39="L",'Evaluation Criteria'!H185,IF($I$39="M",'Evaluation Criteria'!H191,IF($I$39="H",'Evaluation Criteria'!H197))))</f>
        <v>Part 102 Team</v>
      </c>
      <c r="N40" s="260"/>
      <c r="O40" s="261"/>
      <c r="P40" s="262"/>
      <c r="S40" s="244"/>
      <c r="T40" s="244"/>
      <c r="U40" s="244"/>
    </row>
    <row r="41" spans="1:21" ht="72" customHeight="1" x14ac:dyDescent="0.45">
      <c r="A41" s="358"/>
      <c r="B41" s="393"/>
      <c r="C41" s="129"/>
      <c r="D41" s="129"/>
      <c r="E41" s="129"/>
      <c r="F41" s="129"/>
      <c r="G41" s="129"/>
      <c r="H41" s="129"/>
      <c r="I41" s="396"/>
      <c r="J41" s="250" t="str">
        <f>IF($I$39="O","N/A",IF($I$39="L",'Evaluation Criteria'!E187,IF($I$39="M",'Evaluation Criteria'!E193,IF($I$39="H",'Evaluation Criteria'!E199))))</f>
        <v>Systems detecting and/or recovering from human errors are developed to standards considered adequate by the competent authority and/or in accordance with a means of compliance acceptable to that authority.</v>
      </c>
      <c r="K41" s="250" t="str">
        <f>IF($I$39="O","N/A",IF($I$39="L",'Evaluation Criteria'!G187,IF($I$39="M",'Evaluation Criteria'!G193,IF($I$39="H",'Evaluation Criteria'!G199))))</f>
        <v>The applicant has supporting evidence that the required level of integrity is achieved. This is typically done by testing, analysis, simulation, inspection, design review or through operational experience.</v>
      </c>
      <c r="L41" s="295"/>
      <c r="M41" s="263" t="str">
        <f>IF($I$39="O","N/A",IF($I$39="L",'Evaluation Criteria'!H187,IF($I$39="M",'Evaluation Criteria'!H193,IF($I$39="H",'Evaluation Criteria'!H199))))</f>
        <v>Part 102 Team / Product Certification Team</v>
      </c>
      <c r="N41" s="260"/>
      <c r="O41" s="261"/>
      <c r="P41" s="262"/>
      <c r="S41" s="244"/>
      <c r="T41" s="244"/>
      <c r="U41" s="244"/>
    </row>
    <row r="42" spans="1:21" ht="78" customHeight="1" x14ac:dyDescent="0.45">
      <c r="A42" s="170">
        <v>20</v>
      </c>
      <c r="B42" s="254" t="s">
        <v>33</v>
      </c>
      <c r="C42" s="129" t="s">
        <v>28</v>
      </c>
      <c r="D42" s="129" t="s">
        <v>27</v>
      </c>
      <c r="E42" s="129" t="s">
        <v>27</v>
      </c>
      <c r="F42" s="129" t="s">
        <v>29</v>
      </c>
      <c r="G42" s="129" t="s">
        <v>29</v>
      </c>
      <c r="H42" s="129" t="s">
        <v>30</v>
      </c>
      <c r="I42" s="255" t="str">
        <f>HLOOKUP($I$5,$C$7:H42,ROW(B42)-ROW($C$7)+1,FALSE)</f>
        <v>M</v>
      </c>
      <c r="J42" s="250" t="str">
        <f>IF($I$42="O","N/A",IF($I$42="L",'Evaluation Criteria'!E201,IF($I$42="M",'Evaluation Criteria'!E202,IF($I$42="H",'Evaluation Criteria'!E203))))</f>
        <v>The UAS information and control interfaces are clearly and succinctly presented and do not confuse, cause unreasonable fatigue, or contribute to remote crew error that could adversely affect the safety of the operation.</v>
      </c>
      <c r="K42" s="250" t="str">
        <f>IF($I42="O","N/A",IF($I42="L",'Evaluation Criteria'!G201,IF($I42="M",'Evaluation Criteria'!G202,IF($I42="H",'Evaluation Criteria'!G203))))</f>
        <v>The applicant conducts a human factors evaluation of the UAS to determine if the HMI is appropriate for the mission. The HMI evaluation is based on inspection or Analyses.
In addition, the HMI evaluation is based on demonstrations or simulations</v>
      </c>
      <c r="L42" s="295"/>
      <c r="M42" s="263" t="str">
        <f>IF($I42="O","N/A",IF($I42="L",'Evaluation Criteria'!H201,IF($I42="M",'Evaluation Criteria'!H202,IF($I42="H",'Evaluation Criteria'!H203))))</f>
        <v>Part 102 Team</v>
      </c>
      <c r="N42" s="418"/>
      <c r="O42" s="419"/>
      <c r="P42" s="420"/>
    </row>
    <row r="43" spans="1:21" x14ac:dyDescent="0.45">
      <c r="A43" s="410" t="s">
        <v>55</v>
      </c>
      <c r="B43" s="411"/>
      <c r="C43" s="134" t="s">
        <v>13</v>
      </c>
      <c r="D43" s="134" t="s">
        <v>12</v>
      </c>
      <c r="E43" s="134" t="s">
        <v>11</v>
      </c>
      <c r="F43" s="134" t="s">
        <v>10</v>
      </c>
      <c r="G43" s="134" t="s">
        <v>9</v>
      </c>
      <c r="H43" s="134" t="s">
        <v>8</v>
      </c>
      <c r="I43" s="257"/>
      <c r="J43" s="257"/>
      <c r="K43" s="257"/>
      <c r="L43" s="257"/>
      <c r="M43" s="265"/>
      <c r="N43" s="421"/>
      <c r="O43" s="422"/>
      <c r="P43" s="423"/>
    </row>
    <row r="44" spans="1:21" ht="228" x14ac:dyDescent="0.45">
      <c r="A44" s="357">
        <v>21</v>
      </c>
      <c r="B44" s="391" t="s">
        <v>25</v>
      </c>
      <c r="C44" s="129" t="s">
        <v>27</v>
      </c>
      <c r="D44" s="129" t="s">
        <v>29</v>
      </c>
      <c r="E44" s="129" t="s">
        <v>30</v>
      </c>
      <c r="F44" s="129" t="s">
        <v>30</v>
      </c>
      <c r="G44" s="129" t="s">
        <v>30</v>
      </c>
      <c r="H44" s="129" t="s">
        <v>30</v>
      </c>
      <c r="I44" s="394" t="str">
        <f>HLOOKUP($I$5,$C$7:H44,ROW(B44)-ROW($C$7)+1,FALSE)</f>
        <v>H</v>
      </c>
      <c r="J44" s="250" t="str">
        <f>IF($I44="O","N/A",IF(I44="L",'Evaluation Criteria'!$E$108,IF(I44="M",'Evaluation Criteria'!$E$116,IF(I44="H",'Evaluation Criteria'!$E$122))))</f>
        <v>o Operational procedures appropriate for the proposed operation are defined and as a minimum cover the following elements:
    o Flight planning
    o Pre and post-flight inspections
    o Procedures to evaluate environmental conditions before and during the mission (i.e. real-time evaluation)
    o Procedures to cope with unintended adverse operating conditions (e.g. when ice is encountered during an operation not approved for icing conditions)
    o Normal procedures
    o Contingency procedures (to cope with abnormal situations)
    o Emergency procedures (to cope with emergency situations)
    o Occurrence reporting procedures.
o Normal, Contingency and Emergency procedures are compiled in an Operation Manual.
o The limitations of the external systems supporting UAS operation are defined in an Operation Manual.</v>
      </c>
      <c r="K44" s="400" t="str">
        <f>IF($I44="O","N/A",IF($I44="L",'Evaluation Criteria'!$G$108,IF($I44="M",'Evaluation Criteria'!$G$116,IF($I44="H",'Evaluation Criteria'!$G$122))))</f>
        <v>o Operational procedures are validated against standards considered adequate by the competent authority and/or in accordance with a means of compliance acceptable to that authority.
o Adequacy of the Contingency and Emergency procedures is proven through:
    o Dedicated flight tests, or 
    o Simulation provided the simulation is proven valid for the intended purpose with positive results.
In addition:
o Flight tests performed to validate the procedures and checklists cover the complete flight envelope or are proven to be conservative.
o The procedures, checklists, flight tests and simulations are validated by a competent third party</v>
      </c>
      <c r="L44" s="321"/>
      <c r="M44" s="397" t="str">
        <f>IF($I44="O","N/A",IF($I44="L",'Evaluation Criteria'!$H$108,IF($I44="M",'Evaluation Criteria'!$H$116,IF($I44="H",'Evaluation Criteria'!$H$122))))</f>
        <v>Part 102 Team</v>
      </c>
      <c r="N44" s="418"/>
      <c r="O44" s="419"/>
      <c r="P44" s="420"/>
    </row>
    <row r="45" spans="1:21" ht="66" customHeight="1" x14ac:dyDescent="0.45">
      <c r="A45" s="362"/>
      <c r="B45" s="392"/>
      <c r="C45" s="129"/>
      <c r="D45" s="129"/>
      <c r="E45" s="129"/>
      <c r="F45" s="129"/>
      <c r="G45" s="129"/>
      <c r="H45" s="129"/>
      <c r="I45" s="395"/>
      <c r="J45" s="250" t="str">
        <f>IF($I44="O","N/A",IF(I44="L",'Evaluation Criteria'!$E$112,IF(I44="M",'Evaluation Criteria'!$E$120,IF(I44="H",'Evaluation Criteria'!$E$126))))</f>
        <v>Operational procedures are simple</v>
      </c>
      <c r="K45" s="401"/>
      <c r="L45" s="321"/>
      <c r="M45" s="398"/>
      <c r="N45" s="260"/>
      <c r="O45" s="261"/>
      <c r="P45" s="262"/>
      <c r="S45" s="244"/>
      <c r="T45" s="244"/>
      <c r="U45" s="244"/>
    </row>
    <row r="46" spans="1:21" ht="80.25" customHeight="1" x14ac:dyDescent="0.45">
      <c r="A46" s="358"/>
      <c r="B46" s="393"/>
      <c r="C46" s="129"/>
      <c r="D46" s="129"/>
      <c r="E46" s="129"/>
      <c r="F46" s="129"/>
      <c r="G46" s="129"/>
      <c r="H46" s="129"/>
      <c r="I46" s="396"/>
      <c r="J46" s="250" t="str">
        <f>IF($I44="O","N/A",IF(I44="L",'Evaluation Criteria'!$E$113,IF(I44="M",'Evaluation Criteria'!$E$121,IF(I44="H",'Evaluation Criteria'!$E$127))))</f>
        <v>Operational procedures are simple. In addition, the Remote Crew receives Crew Resource Management (CRM) training.</v>
      </c>
      <c r="K46" s="402"/>
      <c r="L46" s="321"/>
      <c r="M46" s="399"/>
      <c r="N46" s="260"/>
      <c r="O46" s="261"/>
      <c r="P46" s="262"/>
      <c r="S46" s="244"/>
      <c r="T46" s="244"/>
      <c r="U46" s="244"/>
    </row>
    <row r="47" spans="1:21" ht="186.75" customHeight="1" x14ac:dyDescent="0.45">
      <c r="A47" s="170">
        <v>22</v>
      </c>
      <c r="B47" s="254" t="s">
        <v>56</v>
      </c>
      <c r="C47" s="129" t="s">
        <v>27</v>
      </c>
      <c r="D47" s="129" t="s">
        <v>27</v>
      </c>
      <c r="E47" s="129" t="s">
        <v>29</v>
      </c>
      <c r="F47" s="129" t="s">
        <v>29</v>
      </c>
      <c r="G47" s="129" t="s">
        <v>29</v>
      </c>
      <c r="H47" s="129" t="s">
        <v>30</v>
      </c>
      <c r="I47" s="255" t="str">
        <f>HLOOKUP($I$5,$C$7:H47,ROW(B47)-ROW($C$7)+1,FALSE)</f>
        <v>M</v>
      </c>
      <c r="J47" s="250" t="str">
        <f>IF($I47="O","N/A",IF(I47="L",'Evaluation Criteria'!$E$129,IF(I47="M",'Evaluation Criteria'!$E$130,IF(I47="H",'Evaluation Criteria'!$E$132))))</f>
        <v>The competency-based, theoretical and practical training ensures knowledge of:
a) UAS regulation
b) UAS airspace operating principles
c) Airmanship and aviation safety
d) Human performance limitations
e) Meteorology
f) Navigation/Charts
g) UA knowledge
h) Operating procedures
and is adequate for the operation</v>
      </c>
      <c r="K47" s="250" t="str">
        <f>IF($I47="O","N/A",IF($I47="L",'Evaluation Criteria'!$G$129,IF($I47="M",'Evaluation Criteria'!$G$130,IF($I47="H",'Evaluation Criteria'!$G$132))))</f>
        <v>o Training syllabus is available.
o The operator provides competency-based, theoretical and practical training.</v>
      </c>
      <c r="L47" s="320"/>
      <c r="M47" s="263" t="str">
        <f>IF($I47="O","N/A",IF($I47="L",'Evaluation Criteria'!$H$129,IF($I47="M",'Evaluation Criteria'!$H$130,IF($I47="H",'Evaluation Criteria'!H$132))))</f>
        <v>Part 102 Team</v>
      </c>
      <c r="N47" s="418"/>
      <c r="O47" s="419"/>
      <c r="P47" s="420"/>
      <c r="S47" s="409"/>
      <c r="T47" s="409"/>
      <c r="U47" s="409"/>
    </row>
    <row r="48" spans="1:21" ht="66.75" customHeight="1" x14ac:dyDescent="0.45">
      <c r="A48" s="357">
        <v>23</v>
      </c>
      <c r="B48" s="391" t="s">
        <v>34</v>
      </c>
      <c r="C48" s="129" t="s">
        <v>27</v>
      </c>
      <c r="D48" s="129" t="s">
        <v>27</v>
      </c>
      <c r="E48" s="129" t="s">
        <v>29</v>
      </c>
      <c r="F48" s="129" t="s">
        <v>29</v>
      </c>
      <c r="G48" s="129" t="s">
        <v>30</v>
      </c>
      <c r="H48" s="129" t="s">
        <v>30</v>
      </c>
      <c r="I48" s="394" t="str">
        <f>HLOOKUP($I$5,$C$7:H48,ROW(B48)-ROW($C$7)+1,FALSE)</f>
        <v>M</v>
      </c>
      <c r="J48" s="250" t="str">
        <f>IF($I$48="O","N/A",IF(I$48="L",'Evaluation Criteria'!$E205,IF(I$48="M",'Evaluation Criteria'!$E209,IF(I$48="H",'Evaluation Criteria'!$E214))))</f>
        <v>Environmental conditions for safe operations are defined and reflected in the flight manual or equivalent document</v>
      </c>
      <c r="K48" s="266" t="str">
        <f>IF($I$48="O","N/A",IF($I$48="L",'Evaluation Criteria'!$G205,IF($I$48="M",'Evaluation Criteria'!$G209,IF($I$48="H",'Evaluation Criteria'!$G214))))</f>
        <v>The applicant has supporting evidence that the required level of integrity is achieved. This is typically done by testing, analysis, simulation, inspection, design review or through operational experience.</v>
      </c>
      <c r="L48" s="295"/>
      <c r="M48" s="264" t="str">
        <f>IF($I$48="O","N/A",IF($I$48="L",'Evaluation Criteria'!$H205,IF($I$48="M",'Evaluation Criteria'!$H209,IF($I$48="H",'Evaluation Criteria'!$H214))))</f>
        <v>Part 102 Team</v>
      </c>
      <c r="N48" s="418"/>
      <c r="O48" s="419"/>
      <c r="P48" s="420"/>
    </row>
    <row r="49" spans="1:21" ht="101.25" customHeight="1" x14ac:dyDescent="0.45">
      <c r="A49" s="362"/>
      <c r="B49" s="392"/>
      <c r="C49" s="129"/>
      <c r="D49" s="129"/>
      <c r="E49" s="129"/>
      <c r="F49" s="129"/>
      <c r="G49" s="129"/>
      <c r="H49" s="129"/>
      <c r="I49" s="395"/>
      <c r="J49" s="250" t="str">
        <f>IF($I$48="O","N/A",IF(I$48="L",'Evaluation Criteria'!$E206,IF(I$48="M",'Evaluation Criteria'!$E210,IF(I$48="H",'Evaluation Criteria'!$E215))))</f>
        <v>Procedures to evaluate environmental conditions before and during the mission (i.e. real-time evaluation) are available and include assessment of meteorological conditions (METAR, TAFOR, etc.) with a simple recording system</v>
      </c>
      <c r="K49" s="266" t="str">
        <f>IF($I$48="O","N/A",IF($I$48="L",'Evaluation Criteria'!$G206,IF($I$48="M",'Evaluation Criteria'!$G210,IF($I$48="H",'Evaluation Criteria'!$G215))))</f>
        <v>o Procedures are validated against standards considered adequate by the competent authority and/or in accordance with a means of compliance acceptable to that authority.
o The adequacy of the procedures is proved through:
    o Dedicated flight tests, or
    o Simulation provided the simulation is proven valid for the intended purpose with positive results</v>
      </c>
      <c r="L49" s="295"/>
      <c r="M49" s="264" t="str">
        <f>IF($I$48="O","N/A",IF($I$48="L",'Evaluation Criteria'!$H206,IF($I$48="M",'Evaluation Criteria'!$H210,IF($I$48="H",'Evaluation Criteria'!$H215))))</f>
        <v>Part 102 Team</v>
      </c>
      <c r="N49" s="260"/>
      <c r="O49" s="261"/>
      <c r="P49" s="262"/>
      <c r="S49" s="244"/>
      <c r="T49" s="244"/>
      <c r="U49" s="244"/>
    </row>
    <row r="50" spans="1:21" ht="60" customHeight="1" x14ac:dyDescent="0.45">
      <c r="A50" s="358"/>
      <c r="B50" s="393"/>
      <c r="C50" s="129"/>
      <c r="D50" s="129"/>
      <c r="E50" s="129"/>
      <c r="F50" s="129"/>
      <c r="G50" s="129"/>
      <c r="H50" s="129"/>
      <c r="I50" s="396"/>
      <c r="J50" s="250" t="str">
        <f>IF($I$48="O","N/A",IF(I$48="L",'Evaluation Criteria'!$E208,IF(I$48="M",'Evaluation Criteria'!$E212,IF(I$48="H",'Evaluation Criteria'!$E218))))</f>
        <v>Training covers assessment of meteorological conditions</v>
      </c>
      <c r="K50" s="266" t="str">
        <f>IF($I$48="O","N/A",IF($I$48="L",'Evaluation Criteria'!$G208,IF($I$48="M",'Evaluation Criteria'!$G212,IF($I$48="H",'Evaluation Criteria'!$G218))))</f>
        <v>o Training syllabus is available
o The operator provides competency-based, theoretical and practical training.</v>
      </c>
      <c r="L50" s="295"/>
      <c r="M50" s="264" t="str">
        <f>IF($I$48="O","N/A",IF($I$48="L",'Evaluation Criteria'!$H208,IF($I$48="M",'Evaluation Criteria'!$H212,IF($I$48="H",'Evaluation Criteria'!$H218))))</f>
        <v>Part 102 Team</v>
      </c>
      <c r="N50" s="260"/>
      <c r="O50" s="261"/>
      <c r="P50" s="262"/>
      <c r="S50" s="244"/>
      <c r="T50" s="244"/>
      <c r="U50" s="244"/>
    </row>
    <row r="51" spans="1:21" ht="63" customHeight="1" x14ac:dyDescent="0.45">
      <c r="A51" s="251">
        <v>24</v>
      </c>
      <c r="B51" s="254" t="s">
        <v>178</v>
      </c>
      <c r="C51" s="129" t="s">
        <v>28</v>
      </c>
      <c r="D51" s="129" t="s">
        <v>28</v>
      </c>
      <c r="E51" s="129" t="s">
        <v>29</v>
      </c>
      <c r="F51" s="129" t="s">
        <v>30</v>
      </c>
      <c r="G51" s="129" t="s">
        <v>30</v>
      </c>
      <c r="H51" s="129" t="s">
        <v>30</v>
      </c>
      <c r="I51" s="255" t="str">
        <f>HLOOKUP($I$5,$C$7:H51,ROW(B51)-ROW($C$7)+1,FALSE)</f>
        <v>H</v>
      </c>
      <c r="J51" s="250" t="str">
        <f>IF($I51="O","N/A",IF(I51="L",'Evaluation Criteria'!$E222,IF(I51="M",'Evaluation Criteria'!$E223,IF(I51="H",'Evaluation Criteria'!$E224))))</f>
        <v>The UAS is designed using environmental standards considered adequate by the competent authority and/or in accordance with a means of compliance acceptable to that authority.</v>
      </c>
      <c r="K51" s="267" t="str">
        <f>IF($I51="O","N/A",IF($I51="L",'Evaluation Criteria'!$G222,IF($I51="M",'Evaluation Criteria'!$G223,IF($I51="H",'Evaluation Criteria'!$G224))))</f>
        <v>A competent third party validates the claimed level of integrity.</v>
      </c>
      <c r="L51" s="295"/>
      <c r="M51" s="268" t="str">
        <f>IF($I51="O","N/A",IF($I51="L",'Evaluation Criteria'!$H222,IF($I51="M",'Evaluation Criteria'!$H223,IF($I51="H",'Evaluation Criteria'!$H224))))</f>
        <v>Product Certification Team</v>
      </c>
      <c r="N51" s="418"/>
      <c r="O51" s="419"/>
      <c r="P51" s="420"/>
    </row>
    <row r="53" spans="1:21" x14ac:dyDescent="0.45">
      <c r="L53"/>
      <c r="M53"/>
      <c r="N53" s="44"/>
      <c r="Q53"/>
      <c r="R53" s="81"/>
      <c r="U53"/>
    </row>
    <row r="54" spans="1:21" x14ac:dyDescent="0.45">
      <c r="L54" s="97"/>
      <c r="M54" s="97"/>
    </row>
  </sheetData>
  <sheetProtection sheet="1" objects="1" scenarios="1"/>
  <protectedRanges>
    <protectedRange sqref="L23:M23 L9:L22 L29:M29 L43:M43 L30:L32 L44:L46 L24:L28 L34:L42 L48:L51" name="Range1"/>
  </protectedRanges>
  <mergeCells count="72">
    <mergeCell ref="N51:P51"/>
    <mergeCell ref="N42:P42"/>
    <mergeCell ref="N43:P43"/>
    <mergeCell ref="N44:P44"/>
    <mergeCell ref="N47:P47"/>
    <mergeCell ref="N48:P48"/>
    <mergeCell ref="N33:P33"/>
    <mergeCell ref="N34:P34"/>
    <mergeCell ref="N37:P37"/>
    <mergeCell ref="N38:P38"/>
    <mergeCell ref="N39:P39"/>
    <mergeCell ref="N27:P27"/>
    <mergeCell ref="N28:P28"/>
    <mergeCell ref="N29:P29"/>
    <mergeCell ref="N30:P30"/>
    <mergeCell ref="N18:P18"/>
    <mergeCell ref="N21:P21"/>
    <mergeCell ref="N22:P22"/>
    <mergeCell ref="N23:P23"/>
    <mergeCell ref="N24:P24"/>
    <mergeCell ref="A7:B7"/>
    <mergeCell ref="A8:B8"/>
    <mergeCell ref="S47:U47"/>
    <mergeCell ref="A23:B23"/>
    <mergeCell ref="A43:B43"/>
    <mergeCell ref="A29:B29"/>
    <mergeCell ref="N7:P7"/>
    <mergeCell ref="N8:P8"/>
    <mergeCell ref="N9:P9"/>
    <mergeCell ref="N10:P10"/>
    <mergeCell ref="N11:P11"/>
    <mergeCell ref="N13:P13"/>
    <mergeCell ref="N14:P14"/>
    <mergeCell ref="N15:P15"/>
    <mergeCell ref="N16:P16"/>
    <mergeCell ref="A11:A12"/>
    <mergeCell ref="B11:B12"/>
    <mergeCell ref="I11:I12"/>
    <mergeCell ref="J11:J12"/>
    <mergeCell ref="A16:A17"/>
    <mergeCell ref="B16:B17"/>
    <mergeCell ref="I16:I17"/>
    <mergeCell ref="J16:J17"/>
    <mergeCell ref="K18:K20"/>
    <mergeCell ref="M18:M20"/>
    <mergeCell ref="A18:A20"/>
    <mergeCell ref="B18:B20"/>
    <mergeCell ref="I18:I20"/>
    <mergeCell ref="A24:A26"/>
    <mergeCell ref="B24:B26"/>
    <mergeCell ref="I24:I26"/>
    <mergeCell ref="K24:K26"/>
    <mergeCell ref="M24:M26"/>
    <mergeCell ref="M44:M46"/>
    <mergeCell ref="K44:K46"/>
    <mergeCell ref="B44:B46"/>
    <mergeCell ref="A44:A46"/>
    <mergeCell ref="I30:I32"/>
    <mergeCell ref="A30:A32"/>
    <mergeCell ref="B30:B32"/>
    <mergeCell ref="K30:K32"/>
    <mergeCell ref="M30:M32"/>
    <mergeCell ref="B48:B50"/>
    <mergeCell ref="I48:I50"/>
    <mergeCell ref="A48:A50"/>
    <mergeCell ref="B34:B36"/>
    <mergeCell ref="A34:A36"/>
    <mergeCell ref="I34:I36"/>
    <mergeCell ref="B39:B41"/>
    <mergeCell ref="A39:A41"/>
    <mergeCell ref="I39:I41"/>
    <mergeCell ref="I44:I46"/>
  </mergeCells>
  <conditionalFormatting sqref="C7:H7">
    <cfRule type="cellIs" dxfId="60" priority="66" operator="equal">
      <formula>$I$5</formula>
    </cfRule>
  </conditionalFormatting>
  <conditionalFormatting sqref="C43:H43">
    <cfRule type="cellIs" dxfId="59" priority="65" operator="equal">
      <formula>#REF!</formula>
    </cfRule>
  </conditionalFormatting>
  <conditionalFormatting sqref="C30:I30 C44:I44 C9:K11 C13:K16 C12:H12 K12 C18:K18 C17:H17 K17 C19:H20 J19:J20 C24:I24 C25:H26 C31:H32 C45:H46 C47:K47 C21:K23 C27:K28 C33:K34 C35:H36 J35:K36 C37:K39 C40:H41 J40:K41 C42:K42 C51:I51 C49:H50 C48:I48">
    <cfRule type="cellIs" dxfId="58" priority="62" operator="equal">
      <formula>"H"</formula>
    </cfRule>
    <cfRule type="cellIs" dxfId="57" priority="63" operator="equal">
      <formula>"M"</formula>
    </cfRule>
  </conditionalFormatting>
  <conditionalFormatting sqref="C29:K29">
    <cfRule type="cellIs" dxfId="56" priority="59" operator="equal">
      <formula>"H"</formula>
    </cfRule>
    <cfRule type="cellIs" dxfId="55" priority="60" operator="equal">
      <formula>"M"</formula>
    </cfRule>
  </conditionalFormatting>
  <conditionalFormatting sqref="M18 M21:M22 M9:M16">
    <cfRule type="cellIs" dxfId="54" priority="57" operator="equal">
      <formula>"H"</formula>
    </cfRule>
    <cfRule type="cellIs" dxfId="53" priority="58" operator="equal">
      <formula>"M"</formula>
    </cfRule>
  </conditionalFormatting>
  <conditionalFormatting sqref="M24">
    <cfRule type="cellIs" dxfId="52" priority="55" operator="equal">
      <formula>"H"</formula>
    </cfRule>
    <cfRule type="cellIs" dxfId="51" priority="56" operator="equal">
      <formula>"M"</formula>
    </cfRule>
  </conditionalFormatting>
  <conditionalFormatting sqref="K24">
    <cfRule type="cellIs" dxfId="50" priority="53" operator="equal">
      <formula>"H"</formula>
    </cfRule>
    <cfRule type="cellIs" dxfId="49" priority="54" operator="equal">
      <formula>"M"</formula>
    </cfRule>
  </conditionalFormatting>
  <conditionalFormatting sqref="J24:J26">
    <cfRule type="cellIs" dxfId="48" priority="51" operator="equal">
      <formula>"H"</formula>
    </cfRule>
    <cfRule type="cellIs" dxfId="47" priority="52" operator="equal">
      <formula>"M"</formula>
    </cfRule>
  </conditionalFormatting>
  <conditionalFormatting sqref="J30:J32">
    <cfRule type="cellIs" dxfId="46" priority="49" operator="equal">
      <formula>"H"</formula>
    </cfRule>
    <cfRule type="cellIs" dxfId="45" priority="50" operator="equal">
      <formula>"M"</formula>
    </cfRule>
  </conditionalFormatting>
  <conditionalFormatting sqref="K30">
    <cfRule type="cellIs" dxfId="44" priority="47" operator="equal">
      <formula>"H"</formula>
    </cfRule>
    <cfRule type="cellIs" dxfId="43" priority="48" operator="equal">
      <formula>"M"</formula>
    </cfRule>
  </conditionalFormatting>
  <conditionalFormatting sqref="M30">
    <cfRule type="cellIs" dxfId="42" priority="45" operator="equal">
      <formula>"H"</formula>
    </cfRule>
    <cfRule type="cellIs" dxfId="41" priority="46" operator="equal">
      <formula>"M"</formula>
    </cfRule>
  </conditionalFormatting>
  <conditionalFormatting sqref="J44:J46">
    <cfRule type="cellIs" dxfId="40" priority="43" operator="equal">
      <formula>"H"</formula>
    </cfRule>
    <cfRule type="cellIs" dxfId="39" priority="44" operator="equal">
      <formula>"M"</formula>
    </cfRule>
  </conditionalFormatting>
  <conditionalFormatting sqref="K44">
    <cfRule type="cellIs" dxfId="38" priority="41" operator="equal">
      <formula>"H"</formula>
    </cfRule>
    <cfRule type="cellIs" dxfId="37" priority="42" operator="equal">
      <formula>"M"</formula>
    </cfRule>
  </conditionalFormatting>
  <conditionalFormatting sqref="M44">
    <cfRule type="cellIs" dxfId="36" priority="39" operator="equal">
      <formula>"H"</formula>
    </cfRule>
    <cfRule type="cellIs" dxfId="35" priority="40" operator="equal">
      <formula>"M"</formula>
    </cfRule>
  </conditionalFormatting>
  <conditionalFormatting sqref="M28">
    <cfRule type="cellIs" dxfId="34" priority="25" operator="equal">
      <formula>"H"</formula>
    </cfRule>
    <cfRule type="cellIs" dxfId="33" priority="26" operator="equal">
      <formula>"M"</formula>
    </cfRule>
  </conditionalFormatting>
  <conditionalFormatting sqref="M37">
    <cfRule type="cellIs" dxfId="32" priority="21" operator="equal">
      <formula>"H"</formula>
    </cfRule>
    <cfRule type="cellIs" dxfId="31" priority="22" operator="equal">
      <formula>"M"</formula>
    </cfRule>
  </conditionalFormatting>
  <conditionalFormatting sqref="M33">
    <cfRule type="cellIs" dxfId="30" priority="33" operator="equal">
      <formula>"H"</formula>
    </cfRule>
    <cfRule type="cellIs" dxfId="29" priority="34" operator="equal">
      <formula>"M"</formula>
    </cfRule>
  </conditionalFormatting>
  <conditionalFormatting sqref="M34:M36">
    <cfRule type="cellIs" dxfId="28" priority="23" operator="equal">
      <formula>"H"</formula>
    </cfRule>
    <cfRule type="cellIs" dxfId="27" priority="24" operator="equal">
      <formula>"M"</formula>
    </cfRule>
  </conditionalFormatting>
  <conditionalFormatting sqref="M47">
    <cfRule type="cellIs" dxfId="26" priority="29" operator="equal">
      <formula>"H"</formula>
    </cfRule>
    <cfRule type="cellIs" dxfId="25" priority="30" operator="equal">
      <formula>"M"</formula>
    </cfRule>
  </conditionalFormatting>
  <conditionalFormatting sqref="M27">
    <cfRule type="cellIs" dxfId="24" priority="27" operator="equal">
      <formula>"H"</formula>
    </cfRule>
    <cfRule type="cellIs" dxfId="23" priority="28" operator="equal">
      <formula>"M"</formula>
    </cfRule>
  </conditionalFormatting>
  <conditionalFormatting sqref="M39:M41">
    <cfRule type="cellIs" dxfId="22" priority="17" operator="equal">
      <formula>"H"</formula>
    </cfRule>
    <cfRule type="cellIs" dxfId="21" priority="18" operator="equal">
      <formula>"M"</formula>
    </cfRule>
  </conditionalFormatting>
  <conditionalFormatting sqref="M38">
    <cfRule type="cellIs" dxfId="20" priority="19" operator="equal">
      <formula>"H"</formula>
    </cfRule>
    <cfRule type="cellIs" dxfId="19" priority="20" operator="equal">
      <formula>"M"</formula>
    </cfRule>
  </conditionalFormatting>
  <conditionalFormatting sqref="M42">
    <cfRule type="cellIs" dxfId="18" priority="15" operator="equal">
      <formula>"H"</formula>
    </cfRule>
    <cfRule type="cellIs" dxfId="17" priority="16" operator="equal">
      <formula>"M"</formula>
    </cfRule>
  </conditionalFormatting>
  <conditionalFormatting sqref="J48:J50">
    <cfRule type="cellIs" dxfId="16" priority="13" operator="equal">
      <formula>"H"</formula>
    </cfRule>
    <cfRule type="cellIs" dxfId="15" priority="14" operator="equal">
      <formula>"M"</formula>
    </cfRule>
  </conditionalFormatting>
  <conditionalFormatting sqref="K48:K50">
    <cfRule type="cellIs" dxfId="14" priority="11" operator="equal">
      <formula>"H"</formula>
    </cfRule>
    <cfRule type="cellIs" dxfId="13" priority="12" operator="equal">
      <formula>"M"</formula>
    </cfRule>
  </conditionalFormatting>
  <conditionalFormatting sqref="M48:M50">
    <cfRule type="cellIs" dxfId="12" priority="9" operator="equal">
      <formula>"H"</formula>
    </cfRule>
    <cfRule type="cellIs" dxfId="11" priority="10" operator="equal">
      <formula>"M"</formula>
    </cfRule>
  </conditionalFormatting>
  <conditionalFormatting sqref="J51">
    <cfRule type="cellIs" dxfId="10" priority="7" operator="equal">
      <formula>"H"</formula>
    </cfRule>
    <cfRule type="cellIs" dxfId="9" priority="8" operator="equal">
      <formula>"M"</formula>
    </cfRule>
  </conditionalFormatting>
  <conditionalFormatting sqref="K51">
    <cfRule type="cellIs" dxfId="8" priority="5" operator="equal">
      <formula>"H"</formula>
    </cfRule>
    <cfRule type="cellIs" dxfId="7" priority="6" operator="equal">
      <formula>"M"</formula>
    </cfRule>
  </conditionalFormatting>
  <conditionalFormatting sqref="M51">
    <cfRule type="cellIs" dxfId="6" priority="3" operator="equal">
      <formula>"H"</formula>
    </cfRule>
    <cfRule type="cellIs" dxfId="5" priority="4" operator="equal">
      <formula>"M"</formula>
    </cfRule>
  </conditionalFormatting>
  <conditionalFormatting sqref="M17">
    <cfRule type="cellIs" dxfId="4" priority="1" operator="equal">
      <formula>"H"</formula>
    </cfRule>
    <cfRule type="cellIs" dxfId="3" priority="2" operator="equal">
      <formula>"M"</formula>
    </cfRule>
  </conditionalFormatting>
  <pageMargins left="0.70866141732283472" right="0.70866141732283472" top="0.74803149606299213" bottom="0.74803149606299213" header="0.31496062992125984" footer="0.31496062992125984"/>
  <pageSetup paperSize="9" scale="75" orientation="portrait" r:id="rId1"/>
  <rowBreaks count="1" manualBreakCount="1">
    <brk id="38" max="9" man="1"/>
  </rowBreaks>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32D4-6C66-4521-9162-D393F7417517}">
  <dimension ref="A1:J248"/>
  <sheetViews>
    <sheetView zoomScale="70" zoomScaleNormal="70" workbookViewId="0">
      <selection activeCell="E6" sqref="E6"/>
    </sheetView>
  </sheetViews>
  <sheetFormatPr defaultColWidth="9" defaultRowHeight="14.25" x14ac:dyDescent="0.45"/>
  <cols>
    <col min="1" max="1" width="8" style="182" bestFit="1" customWidth="1"/>
    <col min="2" max="2" width="19.59765625" style="182" customWidth="1"/>
    <col min="3" max="3" width="8.73046875" style="182" customWidth="1"/>
    <col min="4" max="4" width="22.265625" style="182" customWidth="1"/>
    <col min="5" max="5" width="75.265625" style="182" customWidth="1"/>
    <col min="6" max="6" width="17.265625" style="241" customWidth="1"/>
    <col min="7" max="7" width="81.73046875" style="182" customWidth="1"/>
    <col min="8" max="8" width="17.265625" style="239" customWidth="1"/>
    <col min="9" max="9" width="92.3984375" style="182" customWidth="1"/>
    <col min="10" max="10" width="19.1328125" style="182" customWidth="1"/>
    <col min="11" max="16384" width="9" style="182"/>
  </cols>
  <sheetData>
    <row r="1" spans="1:9" ht="27.75" customHeight="1" thickTop="1" thickBot="1" x14ac:dyDescent="0.5">
      <c r="A1" s="509" t="s">
        <v>206</v>
      </c>
      <c r="B1" s="510"/>
      <c r="C1" s="186"/>
      <c r="D1" s="562" t="s">
        <v>207</v>
      </c>
      <c r="E1" s="510"/>
      <c r="F1" s="509" t="s">
        <v>208</v>
      </c>
      <c r="G1" s="510"/>
      <c r="H1" s="226" t="s">
        <v>209</v>
      </c>
      <c r="I1" s="187" t="s">
        <v>431</v>
      </c>
    </row>
    <row r="2" spans="1:9" ht="43.15" thickTop="1" x14ac:dyDescent="0.45">
      <c r="A2" s="426" t="s">
        <v>210</v>
      </c>
      <c r="B2" s="540" t="s">
        <v>211</v>
      </c>
      <c r="C2" s="564" t="s">
        <v>27</v>
      </c>
      <c r="D2" s="188" t="s">
        <v>212</v>
      </c>
      <c r="E2" s="217" t="s">
        <v>213</v>
      </c>
      <c r="F2" s="196" t="s">
        <v>212</v>
      </c>
      <c r="G2" s="217" t="s">
        <v>214</v>
      </c>
      <c r="H2" s="227" t="s">
        <v>215</v>
      </c>
      <c r="I2" s="221" t="s">
        <v>216</v>
      </c>
    </row>
    <row r="3" spans="1:9" ht="62.25" customHeight="1" x14ac:dyDescent="0.45">
      <c r="A3" s="563"/>
      <c r="B3" s="540"/>
      <c r="C3" s="529"/>
      <c r="D3" s="188" t="s">
        <v>217</v>
      </c>
      <c r="E3" s="217" t="s">
        <v>218</v>
      </c>
      <c r="F3" s="196" t="s">
        <v>217</v>
      </c>
      <c r="G3" s="217" t="s">
        <v>219</v>
      </c>
      <c r="H3" s="228" t="s">
        <v>215</v>
      </c>
      <c r="I3" s="221" t="s">
        <v>220</v>
      </c>
    </row>
    <row r="4" spans="1:9" ht="128.25" customHeight="1" x14ac:dyDescent="0.45">
      <c r="A4" s="563"/>
      <c r="B4" s="508"/>
      <c r="C4" s="520" t="s">
        <v>29</v>
      </c>
      <c r="D4" s="189" t="s">
        <v>212</v>
      </c>
      <c r="E4" s="218" t="s">
        <v>221</v>
      </c>
      <c r="F4" s="197" t="s">
        <v>212</v>
      </c>
      <c r="G4" s="218" t="s">
        <v>222</v>
      </c>
      <c r="H4" s="228" t="s">
        <v>215</v>
      </c>
      <c r="I4" s="222" t="s">
        <v>223</v>
      </c>
    </row>
    <row r="5" spans="1:9" ht="185.25" customHeight="1" x14ac:dyDescent="0.45">
      <c r="A5" s="563"/>
      <c r="B5" s="508"/>
      <c r="C5" s="522"/>
      <c r="D5" s="189" t="s">
        <v>217</v>
      </c>
      <c r="E5" s="218" t="s">
        <v>561</v>
      </c>
      <c r="F5" s="197" t="s">
        <v>217</v>
      </c>
      <c r="G5" s="218" t="s">
        <v>224</v>
      </c>
      <c r="H5" s="228" t="s">
        <v>215</v>
      </c>
      <c r="I5" s="222" t="s">
        <v>225</v>
      </c>
    </row>
    <row r="6" spans="1:9" ht="129" customHeight="1" x14ac:dyDescent="0.45">
      <c r="A6" s="563"/>
      <c r="B6" s="508"/>
      <c r="C6" s="541" t="s">
        <v>30</v>
      </c>
      <c r="D6" s="190" t="s">
        <v>212</v>
      </c>
      <c r="E6" s="219" t="s">
        <v>221</v>
      </c>
      <c r="F6" s="198" t="s">
        <v>212</v>
      </c>
      <c r="G6" s="219" t="s">
        <v>226</v>
      </c>
      <c r="H6" s="228" t="s">
        <v>215</v>
      </c>
      <c r="I6" s="223" t="s">
        <v>227</v>
      </c>
    </row>
    <row r="7" spans="1:9" ht="213.75" x14ac:dyDescent="0.45">
      <c r="A7" s="563"/>
      <c r="B7" s="508"/>
      <c r="C7" s="543"/>
      <c r="D7" s="190" t="s">
        <v>217</v>
      </c>
      <c r="E7" s="219" t="s">
        <v>561</v>
      </c>
      <c r="F7" s="198" t="s">
        <v>217</v>
      </c>
      <c r="G7" s="219" t="s">
        <v>501</v>
      </c>
      <c r="H7" s="228" t="s">
        <v>215</v>
      </c>
      <c r="I7" s="223" t="s">
        <v>227</v>
      </c>
    </row>
    <row r="8" spans="1:9" x14ac:dyDescent="0.45">
      <c r="A8" s="563"/>
      <c r="B8" s="191"/>
      <c r="C8" s="192"/>
      <c r="D8" s="193"/>
      <c r="E8" s="220"/>
      <c r="F8" s="194"/>
      <c r="G8" s="220"/>
      <c r="H8" s="229"/>
      <c r="I8" s="224"/>
    </row>
    <row r="9" spans="1:9" ht="42.75" x14ac:dyDescent="0.45">
      <c r="A9" s="563"/>
      <c r="B9" s="540" t="s">
        <v>228</v>
      </c>
      <c r="C9" s="528" t="s">
        <v>27</v>
      </c>
      <c r="D9" s="188" t="s">
        <v>229</v>
      </c>
      <c r="E9" s="217" t="s">
        <v>230</v>
      </c>
      <c r="F9" s="196" t="s">
        <v>229</v>
      </c>
      <c r="G9" s="217" t="s">
        <v>230</v>
      </c>
      <c r="H9" s="230" t="s">
        <v>231</v>
      </c>
      <c r="I9" s="221" t="s">
        <v>232</v>
      </c>
    </row>
    <row r="10" spans="1:9" ht="42.75" x14ac:dyDescent="0.45">
      <c r="A10" s="563"/>
      <c r="B10" s="540"/>
      <c r="C10" s="529"/>
      <c r="D10" s="188" t="s">
        <v>233</v>
      </c>
      <c r="E10" s="217" t="s">
        <v>230</v>
      </c>
      <c r="F10" s="196" t="s">
        <v>233</v>
      </c>
      <c r="G10" s="217" t="s">
        <v>234</v>
      </c>
      <c r="H10" s="231" t="s">
        <v>215</v>
      </c>
      <c r="I10" s="221" t="s">
        <v>235</v>
      </c>
    </row>
    <row r="11" spans="1:9" ht="93.75" customHeight="1" x14ac:dyDescent="0.45">
      <c r="A11" s="563"/>
      <c r="B11" s="508"/>
      <c r="C11" s="520" t="s">
        <v>29</v>
      </c>
      <c r="D11" s="189" t="s">
        <v>229</v>
      </c>
      <c r="E11" s="218" t="s">
        <v>236</v>
      </c>
      <c r="F11" s="197" t="s">
        <v>229</v>
      </c>
      <c r="G11" s="218" t="s">
        <v>237</v>
      </c>
      <c r="H11" s="232" t="s">
        <v>231</v>
      </c>
      <c r="I11" s="222" t="s">
        <v>456</v>
      </c>
    </row>
    <row r="12" spans="1:9" ht="96" customHeight="1" x14ac:dyDescent="0.45">
      <c r="A12" s="563"/>
      <c r="B12" s="508"/>
      <c r="C12" s="522"/>
      <c r="D12" s="189" t="s">
        <v>233</v>
      </c>
      <c r="E12" s="218" t="s">
        <v>238</v>
      </c>
      <c r="F12" s="197" t="s">
        <v>233</v>
      </c>
      <c r="G12" s="218" t="s">
        <v>239</v>
      </c>
      <c r="H12" s="228" t="s">
        <v>215</v>
      </c>
      <c r="I12" s="222" t="s">
        <v>240</v>
      </c>
    </row>
    <row r="13" spans="1:9" ht="99" customHeight="1" x14ac:dyDescent="0.45">
      <c r="A13" s="563"/>
      <c r="B13" s="508"/>
      <c r="C13" s="541" t="s">
        <v>30</v>
      </c>
      <c r="D13" s="190" t="s">
        <v>229</v>
      </c>
      <c r="E13" s="219" t="s">
        <v>241</v>
      </c>
      <c r="F13" s="198" t="s">
        <v>229</v>
      </c>
      <c r="G13" s="219" t="s">
        <v>226</v>
      </c>
      <c r="H13" s="232" t="s">
        <v>231</v>
      </c>
      <c r="I13" s="223" t="s">
        <v>227</v>
      </c>
    </row>
    <row r="14" spans="1:9" ht="77.25" customHeight="1" x14ac:dyDescent="0.45">
      <c r="A14" s="563"/>
      <c r="B14" s="508"/>
      <c r="C14" s="543"/>
      <c r="D14" s="190" t="s">
        <v>233</v>
      </c>
      <c r="E14" s="219" t="s">
        <v>238</v>
      </c>
      <c r="F14" s="198" t="s">
        <v>233</v>
      </c>
      <c r="G14" s="219" t="s">
        <v>502</v>
      </c>
      <c r="H14" s="228" t="s">
        <v>215</v>
      </c>
      <c r="I14" s="223" t="s">
        <v>242</v>
      </c>
    </row>
    <row r="15" spans="1:9" x14ac:dyDescent="0.45">
      <c r="A15" s="195"/>
      <c r="B15" s="191"/>
      <c r="C15" s="192"/>
      <c r="D15" s="193"/>
      <c r="E15" s="220"/>
      <c r="F15" s="194"/>
      <c r="G15" s="220"/>
      <c r="H15" s="229"/>
      <c r="I15" s="224"/>
    </row>
    <row r="16" spans="1:9" ht="42.75" x14ac:dyDescent="0.45">
      <c r="A16" s="536" t="s">
        <v>243</v>
      </c>
      <c r="B16" s="540" t="s">
        <v>244</v>
      </c>
      <c r="C16" s="528" t="s">
        <v>27</v>
      </c>
      <c r="D16" s="188" t="s">
        <v>229</v>
      </c>
      <c r="E16" s="217" t="s">
        <v>245</v>
      </c>
      <c r="F16" s="196" t="s">
        <v>229</v>
      </c>
      <c r="G16" s="217" t="s">
        <v>219</v>
      </c>
      <c r="H16" s="233" t="s">
        <v>246</v>
      </c>
      <c r="I16" s="221" t="s">
        <v>247</v>
      </c>
    </row>
    <row r="17" spans="1:9" ht="42.75" x14ac:dyDescent="0.45">
      <c r="A17" s="536"/>
      <c r="B17" s="540"/>
      <c r="C17" s="528"/>
      <c r="D17" s="188" t="s">
        <v>248</v>
      </c>
      <c r="E17" s="217" t="s">
        <v>249</v>
      </c>
      <c r="F17" s="196" t="s">
        <v>248</v>
      </c>
      <c r="G17" s="217" t="s">
        <v>250</v>
      </c>
      <c r="H17" s="231" t="s">
        <v>215</v>
      </c>
      <c r="I17" s="221" t="s">
        <v>235</v>
      </c>
    </row>
    <row r="18" spans="1:9" ht="42.75" x14ac:dyDescent="0.45">
      <c r="A18" s="536"/>
      <c r="B18" s="540"/>
      <c r="C18" s="529"/>
      <c r="D18" s="188" t="s">
        <v>251</v>
      </c>
      <c r="E18" s="217" t="s">
        <v>252</v>
      </c>
      <c r="F18" s="196" t="s">
        <v>251</v>
      </c>
      <c r="G18" s="217" t="s">
        <v>253</v>
      </c>
      <c r="H18" s="231" t="s">
        <v>215</v>
      </c>
      <c r="I18" s="221" t="s">
        <v>254</v>
      </c>
    </row>
    <row r="19" spans="1:9" ht="117" customHeight="1" x14ac:dyDescent="0.45">
      <c r="A19" s="536"/>
      <c r="B19" s="508"/>
      <c r="C19" s="520" t="s">
        <v>29</v>
      </c>
      <c r="D19" s="189" t="s">
        <v>229</v>
      </c>
      <c r="E19" s="218" t="s">
        <v>255</v>
      </c>
      <c r="F19" s="197" t="s">
        <v>229</v>
      </c>
      <c r="G19" s="218" t="s">
        <v>256</v>
      </c>
      <c r="H19" s="233" t="s">
        <v>246</v>
      </c>
      <c r="I19" s="222" t="s">
        <v>257</v>
      </c>
    </row>
    <row r="20" spans="1:9" ht="95.25" customHeight="1" x14ac:dyDescent="0.45">
      <c r="A20" s="536"/>
      <c r="B20" s="508"/>
      <c r="C20" s="521"/>
      <c r="D20" s="189" t="s">
        <v>248</v>
      </c>
      <c r="E20" s="218" t="s">
        <v>249</v>
      </c>
      <c r="F20" s="197" t="s">
        <v>248</v>
      </c>
      <c r="G20" s="218" t="s">
        <v>258</v>
      </c>
      <c r="H20" s="231" t="s">
        <v>215</v>
      </c>
      <c r="I20" s="222" t="s">
        <v>259</v>
      </c>
    </row>
    <row r="21" spans="1:9" ht="55.5" customHeight="1" x14ac:dyDescent="0.45">
      <c r="A21" s="536"/>
      <c r="B21" s="508"/>
      <c r="C21" s="522"/>
      <c r="D21" s="189" t="s">
        <v>251</v>
      </c>
      <c r="E21" s="218" t="s">
        <v>252</v>
      </c>
      <c r="F21" s="197" t="s">
        <v>251</v>
      </c>
      <c r="G21" s="218" t="s">
        <v>260</v>
      </c>
      <c r="H21" s="231" t="s">
        <v>215</v>
      </c>
      <c r="I21" s="222" t="s">
        <v>261</v>
      </c>
    </row>
    <row r="22" spans="1:9" ht="66.75" customHeight="1" x14ac:dyDescent="0.45">
      <c r="A22" s="536"/>
      <c r="B22" s="508"/>
      <c r="C22" s="541" t="s">
        <v>30</v>
      </c>
      <c r="D22" s="190" t="s">
        <v>229</v>
      </c>
      <c r="E22" s="219" t="s">
        <v>504</v>
      </c>
      <c r="F22" s="198" t="s">
        <v>229</v>
      </c>
      <c r="G22" s="219" t="s">
        <v>262</v>
      </c>
      <c r="H22" s="233" t="s">
        <v>246</v>
      </c>
      <c r="I22" s="223" t="s">
        <v>263</v>
      </c>
    </row>
    <row r="23" spans="1:9" ht="74.25" customHeight="1" x14ac:dyDescent="0.45">
      <c r="A23" s="536"/>
      <c r="B23" s="508"/>
      <c r="C23" s="542"/>
      <c r="D23" s="190" t="s">
        <v>248</v>
      </c>
      <c r="E23" s="219" t="s">
        <v>249</v>
      </c>
      <c r="F23" s="198" t="s">
        <v>248</v>
      </c>
      <c r="G23" s="219" t="s">
        <v>505</v>
      </c>
      <c r="H23" s="231" t="s">
        <v>215</v>
      </c>
      <c r="I23" s="223" t="s">
        <v>264</v>
      </c>
    </row>
    <row r="24" spans="1:9" ht="42.75" x14ac:dyDescent="0.45">
      <c r="A24" s="537"/>
      <c r="B24" s="508"/>
      <c r="C24" s="543"/>
      <c r="D24" s="190" t="s">
        <v>251</v>
      </c>
      <c r="E24" s="219" t="s">
        <v>252</v>
      </c>
      <c r="F24" s="198" t="s">
        <v>251</v>
      </c>
      <c r="G24" s="219" t="s">
        <v>265</v>
      </c>
      <c r="H24" s="231" t="s">
        <v>215</v>
      </c>
      <c r="I24" s="223" t="s">
        <v>261</v>
      </c>
    </row>
    <row r="25" spans="1:9" x14ac:dyDescent="0.45">
      <c r="A25" s="195"/>
      <c r="B25" s="191"/>
      <c r="C25" s="192"/>
      <c r="D25" s="193"/>
      <c r="E25" s="220"/>
      <c r="F25" s="194"/>
      <c r="G25" s="220"/>
      <c r="H25" s="229"/>
      <c r="I25" s="224"/>
    </row>
    <row r="26" spans="1:9" ht="57" customHeight="1" x14ac:dyDescent="0.45">
      <c r="A26" s="536" t="s">
        <v>266</v>
      </c>
      <c r="B26" s="540" t="s">
        <v>267</v>
      </c>
      <c r="C26" s="528" t="s">
        <v>27</v>
      </c>
      <c r="D26" s="497" t="s">
        <v>268</v>
      </c>
      <c r="E26" s="561" t="s">
        <v>269</v>
      </c>
      <c r="F26" s="196" t="s">
        <v>270</v>
      </c>
      <c r="G26" s="217" t="s">
        <v>271</v>
      </c>
      <c r="H26" s="231" t="s">
        <v>215</v>
      </c>
      <c r="I26" s="221" t="s">
        <v>272</v>
      </c>
    </row>
    <row r="27" spans="1:9" ht="28.5" x14ac:dyDescent="0.45">
      <c r="A27" s="536"/>
      <c r="B27" s="540"/>
      <c r="C27" s="529"/>
      <c r="D27" s="483"/>
      <c r="E27" s="485"/>
      <c r="F27" s="196" t="s">
        <v>273</v>
      </c>
      <c r="G27" s="217" t="s">
        <v>245</v>
      </c>
      <c r="H27" s="231" t="s">
        <v>215</v>
      </c>
      <c r="I27" s="221" t="s">
        <v>274</v>
      </c>
    </row>
    <row r="28" spans="1:9" ht="153.75" customHeight="1" x14ac:dyDescent="0.45">
      <c r="A28" s="536"/>
      <c r="B28" s="508"/>
      <c r="C28" s="520" t="s">
        <v>29</v>
      </c>
      <c r="D28" s="459" t="s">
        <v>268</v>
      </c>
      <c r="E28" s="461" t="s">
        <v>275</v>
      </c>
      <c r="F28" s="197" t="s">
        <v>270</v>
      </c>
      <c r="G28" s="218" t="s">
        <v>276</v>
      </c>
      <c r="H28" s="231" t="s">
        <v>215</v>
      </c>
      <c r="I28" s="222" t="s">
        <v>277</v>
      </c>
    </row>
    <row r="29" spans="1:9" ht="48" customHeight="1" x14ac:dyDescent="0.45">
      <c r="A29" s="536"/>
      <c r="B29" s="508"/>
      <c r="C29" s="522"/>
      <c r="D29" s="460"/>
      <c r="E29" s="462"/>
      <c r="F29" s="197" t="s">
        <v>273</v>
      </c>
      <c r="G29" s="218" t="s">
        <v>278</v>
      </c>
      <c r="H29" s="231" t="s">
        <v>215</v>
      </c>
      <c r="I29" s="222" t="s">
        <v>279</v>
      </c>
    </row>
    <row r="30" spans="1:9" ht="96.75" customHeight="1" x14ac:dyDescent="0.45">
      <c r="A30" s="536"/>
      <c r="B30" s="508"/>
      <c r="C30" s="541" t="s">
        <v>30</v>
      </c>
      <c r="D30" s="441" t="s">
        <v>268</v>
      </c>
      <c r="E30" s="444" t="s">
        <v>506</v>
      </c>
      <c r="F30" s="198" t="s">
        <v>270</v>
      </c>
      <c r="G30" s="219" t="s">
        <v>507</v>
      </c>
      <c r="H30" s="231" t="s">
        <v>215</v>
      </c>
      <c r="I30" s="223" t="s">
        <v>280</v>
      </c>
    </row>
    <row r="31" spans="1:9" ht="42.75" x14ac:dyDescent="0.45">
      <c r="A31" s="537"/>
      <c r="B31" s="508"/>
      <c r="C31" s="543"/>
      <c r="D31" s="443"/>
      <c r="E31" s="446"/>
      <c r="F31" s="198" t="s">
        <v>273</v>
      </c>
      <c r="G31" s="219" t="s">
        <v>508</v>
      </c>
      <c r="H31" s="231" t="s">
        <v>215</v>
      </c>
      <c r="I31" s="223" t="s">
        <v>281</v>
      </c>
    </row>
    <row r="32" spans="1:9" x14ac:dyDescent="0.45">
      <c r="A32" s="195"/>
      <c r="B32" s="191"/>
      <c r="C32" s="192"/>
      <c r="D32" s="193"/>
      <c r="E32" s="220"/>
      <c r="F32" s="194"/>
      <c r="G32" s="220"/>
      <c r="H32" s="229"/>
      <c r="I32" s="224"/>
    </row>
    <row r="33" spans="1:9" x14ac:dyDescent="0.45">
      <c r="A33" s="199"/>
      <c r="B33" s="200"/>
      <c r="C33" s="201"/>
      <c r="D33" s="200"/>
      <c r="E33" s="200"/>
      <c r="F33" s="240"/>
      <c r="G33" s="200"/>
      <c r="H33" s="234"/>
      <c r="I33" s="200"/>
    </row>
    <row r="34" spans="1:9" ht="14.65" thickBot="1" x14ac:dyDescent="0.5">
      <c r="A34" s="199"/>
      <c r="B34" s="200"/>
      <c r="C34" s="201"/>
      <c r="D34" s="200"/>
      <c r="E34" s="200"/>
      <c r="F34" s="240"/>
      <c r="G34" s="200"/>
      <c r="H34" s="234"/>
      <c r="I34" s="200"/>
    </row>
    <row r="35" spans="1:9" ht="15" thickTop="1" thickBot="1" x14ac:dyDescent="0.5">
      <c r="A35" s="509" t="s">
        <v>282</v>
      </c>
      <c r="B35" s="510"/>
      <c r="C35" s="509" t="s">
        <v>268</v>
      </c>
      <c r="D35" s="511"/>
      <c r="E35" s="511"/>
      <c r="F35" s="511"/>
      <c r="G35" s="510"/>
      <c r="H35" s="235" t="s">
        <v>209</v>
      </c>
      <c r="I35" s="187" t="s">
        <v>431</v>
      </c>
    </row>
    <row r="36" spans="1:9" ht="98.65" customHeight="1" thickTop="1" x14ac:dyDescent="0.45">
      <c r="A36" s="512" t="s">
        <v>283</v>
      </c>
      <c r="B36" s="513"/>
      <c r="C36" s="514" t="s">
        <v>284</v>
      </c>
      <c r="D36" s="515"/>
      <c r="E36" s="515"/>
      <c r="F36" s="515"/>
      <c r="G36" s="516"/>
      <c r="H36" s="227" t="s">
        <v>215</v>
      </c>
      <c r="I36" s="202" t="s">
        <v>285</v>
      </c>
    </row>
    <row r="37" spans="1:9" ht="191.25" customHeight="1" x14ac:dyDescent="0.45">
      <c r="A37" s="499" t="s">
        <v>286</v>
      </c>
      <c r="B37" s="500"/>
      <c r="C37" s="501" t="s">
        <v>287</v>
      </c>
      <c r="D37" s="502"/>
      <c r="E37" s="502"/>
      <c r="F37" s="502"/>
      <c r="G37" s="503"/>
      <c r="H37" s="228" t="s">
        <v>215</v>
      </c>
      <c r="I37" s="203" t="s">
        <v>288</v>
      </c>
    </row>
    <row r="38" spans="1:9" ht="99.75" customHeight="1" x14ac:dyDescent="0.45">
      <c r="A38" s="499" t="s">
        <v>289</v>
      </c>
      <c r="B38" s="500"/>
      <c r="C38" s="501" t="s">
        <v>290</v>
      </c>
      <c r="D38" s="502"/>
      <c r="E38" s="502"/>
      <c r="F38" s="502"/>
      <c r="G38" s="503"/>
      <c r="H38" s="228" t="s">
        <v>215</v>
      </c>
      <c r="I38" s="203" t="s">
        <v>291</v>
      </c>
    </row>
    <row r="39" spans="1:9" x14ac:dyDescent="0.45">
      <c r="A39" s="199"/>
      <c r="B39" s="200"/>
      <c r="C39" s="201"/>
      <c r="D39" s="200"/>
      <c r="E39" s="200"/>
      <c r="F39" s="240"/>
      <c r="G39" s="200"/>
      <c r="H39" s="234"/>
      <c r="I39" s="200"/>
    </row>
    <row r="40" spans="1:9" ht="14.65" thickBot="1" x14ac:dyDescent="0.5">
      <c r="A40" s="199"/>
      <c r="B40" s="204"/>
      <c r="C40" s="201"/>
      <c r="D40" s="200"/>
      <c r="E40" s="200"/>
      <c r="F40" s="240"/>
      <c r="G40" s="200"/>
      <c r="H40" s="234"/>
      <c r="I40" s="200"/>
    </row>
    <row r="41" spans="1:9" ht="15" thickTop="1" thickBot="1" x14ac:dyDescent="0.5">
      <c r="A41" s="509" t="s">
        <v>292</v>
      </c>
      <c r="B41" s="510"/>
      <c r="C41" s="186"/>
      <c r="D41" s="562" t="s">
        <v>207</v>
      </c>
      <c r="E41" s="510"/>
      <c r="F41" s="509" t="s">
        <v>208</v>
      </c>
      <c r="G41" s="510"/>
      <c r="H41" s="235" t="s">
        <v>209</v>
      </c>
      <c r="I41" s="187" t="s">
        <v>431</v>
      </c>
    </row>
    <row r="42" spans="1:9" ht="63.4" customHeight="1" thickTop="1" x14ac:dyDescent="0.45">
      <c r="A42" s="537">
        <v>1</v>
      </c>
      <c r="B42" s="540" t="s">
        <v>142</v>
      </c>
      <c r="C42" s="205" t="s">
        <v>27</v>
      </c>
      <c r="D42" s="188" t="s">
        <v>268</v>
      </c>
      <c r="E42" s="217" t="s">
        <v>293</v>
      </c>
      <c r="F42" s="196" t="s">
        <v>268</v>
      </c>
      <c r="G42" s="217" t="s">
        <v>294</v>
      </c>
      <c r="H42" s="231" t="s">
        <v>215</v>
      </c>
      <c r="I42" s="221" t="s">
        <v>295</v>
      </c>
    </row>
    <row r="43" spans="1:9" ht="99.75" x14ac:dyDescent="0.45">
      <c r="A43" s="507"/>
      <c r="B43" s="508"/>
      <c r="C43" s="206" t="s">
        <v>29</v>
      </c>
      <c r="D43" s="189" t="s">
        <v>268</v>
      </c>
      <c r="E43" s="218" t="s">
        <v>465</v>
      </c>
      <c r="F43" s="197" t="s">
        <v>268</v>
      </c>
      <c r="G43" s="218" t="s">
        <v>296</v>
      </c>
      <c r="H43" s="228" t="s">
        <v>215</v>
      </c>
      <c r="I43" s="222" t="s">
        <v>295</v>
      </c>
    </row>
    <row r="44" spans="1:9" ht="99.75" x14ac:dyDescent="0.45">
      <c r="A44" s="507"/>
      <c r="B44" s="508"/>
      <c r="C44" s="207" t="s">
        <v>30</v>
      </c>
      <c r="D44" s="190" t="s">
        <v>268</v>
      </c>
      <c r="E44" s="219" t="s">
        <v>465</v>
      </c>
      <c r="F44" s="198" t="s">
        <v>268</v>
      </c>
      <c r="G44" s="219" t="s">
        <v>297</v>
      </c>
      <c r="H44" s="228" t="s">
        <v>215</v>
      </c>
      <c r="I44" s="223" t="s">
        <v>295</v>
      </c>
    </row>
    <row r="45" spans="1:9" x14ac:dyDescent="0.45">
      <c r="A45" s="195"/>
      <c r="B45" s="191"/>
      <c r="C45" s="192"/>
      <c r="D45" s="193"/>
      <c r="E45" s="220"/>
      <c r="F45" s="194"/>
      <c r="G45" s="220"/>
      <c r="H45" s="229"/>
      <c r="I45" s="224"/>
    </row>
    <row r="46" spans="1:9" x14ac:dyDescent="0.45">
      <c r="A46" s="507">
        <v>2</v>
      </c>
      <c r="B46" s="508" t="s">
        <v>141</v>
      </c>
      <c r="C46" s="527" t="s">
        <v>27</v>
      </c>
      <c r="D46" s="482" t="s">
        <v>268</v>
      </c>
      <c r="E46" s="494" t="s">
        <v>402</v>
      </c>
      <c r="F46" s="477" t="s">
        <v>268</v>
      </c>
      <c r="G46" s="447" t="s">
        <v>298</v>
      </c>
      <c r="H46" s="558" t="s">
        <v>246</v>
      </c>
      <c r="I46" s="530" t="s">
        <v>299</v>
      </c>
    </row>
    <row r="47" spans="1:9" x14ac:dyDescent="0.45">
      <c r="A47" s="507"/>
      <c r="B47" s="508"/>
      <c r="C47" s="528"/>
      <c r="D47" s="497"/>
      <c r="E47" s="495"/>
      <c r="F47" s="481"/>
      <c r="G47" s="498"/>
      <c r="H47" s="559"/>
      <c r="I47" s="530"/>
    </row>
    <row r="48" spans="1:9" x14ac:dyDescent="0.45">
      <c r="A48" s="507"/>
      <c r="B48" s="508"/>
      <c r="C48" s="528"/>
      <c r="D48" s="497"/>
      <c r="E48" s="495"/>
      <c r="F48" s="481"/>
      <c r="G48" s="498"/>
      <c r="H48" s="559"/>
      <c r="I48" s="530"/>
    </row>
    <row r="49" spans="1:10" x14ac:dyDescent="0.45">
      <c r="A49" s="507"/>
      <c r="B49" s="508"/>
      <c r="C49" s="529"/>
      <c r="D49" s="483"/>
      <c r="E49" s="496"/>
      <c r="F49" s="478"/>
      <c r="G49" s="448"/>
      <c r="H49" s="560"/>
      <c r="I49" s="530"/>
    </row>
    <row r="50" spans="1:10" ht="71.25" x14ac:dyDescent="0.45">
      <c r="A50" s="507"/>
      <c r="B50" s="508"/>
      <c r="C50" s="520" t="s">
        <v>29</v>
      </c>
      <c r="D50" s="459" t="s">
        <v>268</v>
      </c>
      <c r="E50" s="466" t="s">
        <v>464</v>
      </c>
      <c r="F50" s="488" t="s">
        <v>268</v>
      </c>
      <c r="G50" s="463" t="s">
        <v>467</v>
      </c>
      <c r="H50" s="558" t="s">
        <v>246</v>
      </c>
      <c r="I50" s="432" t="s">
        <v>300</v>
      </c>
      <c r="J50" s="243" t="s">
        <v>457</v>
      </c>
    </row>
    <row r="51" spans="1:10" x14ac:dyDescent="0.45">
      <c r="A51" s="507"/>
      <c r="B51" s="508"/>
      <c r="C51" s="521"/>
      <c r="D51" s="486"/>
      <c r="E51" s="467"/>
      <c r="F51" s="490"/>
      <c r="G51" s="464"/>
      <c r="H51" s="559"/>
      <c r="I51" s="432"/>
    </row>
    <row r="52" spans="1:10" x14ac:dyDescent="0.45">
      <c r="A52" s="507"/>
      <c r="B52" s="508"/>
      <c r="C52" s="521"/>
      <c r="D52" s="486"/>
      <c r="E52" s="467"/>
      <c r="F52" s="490"/>
      <c r="G52" s="464"/>
      <c r="H52" s="559"/>
      <c r="I52" s="432"/>
    </row>
    <row r="53" spans="1:10" x14ac:dyDescent="0.45">
      <c r="A53" s="507"/>
      <c r="B53" s="508"/>
      <c r="C53" s="521"/>
      <c r="D53" s="486"/>
      <c r="E53" s="467"/>
      <c r="F53" s="490"/>
      <c r="G53" s="464"/>
      <c r="H53" s="559"/>
      <c r="I53" s="432"/>
    </row>
    <row r="54" spans="1:10" x14ac:dyDescent="0.45">
      <c r="A54" s="507"/>
      <c r="B54" s="508"/>
      <c r="C54" s="521"/>
      <c r="D54" s="486"/>
      <c r="E54" s="467"/>
      <c r="F54" s="490"/>
      <c r="G54" s="464"/>
      <c r="H54" s="559"/>
      <c r="I54" s="432"/>
    </row>
    <row r="55" spans="1:10" x14ac:dyDescent="0.45">
      <c r="A55" s="507"/>
      <c r="B55" s="508"/>
      <c r="C55" s="521"/>
      <c r="D55" s="486"/>
      <c r="E55" s="467"/>
      <c r="F55" s="490"/>
      <c r="G55" s="464"/>
      <c r="H55" s="559"/>
      <c r="I55" s="432"/>
    </row>
    <row r="56" spans="1:10" x14ac:dyDescent="0.45">
      <c r="A56" s="507"/>
      <c r="B56" s="508"/>
      <c r="C56" s="521"/>
      <c r="D56" s="486"/>
      <c r="E56" s="467"/>
      <c r="F56" s="490"/>
      <c r="G56" s="464"/>
      <c r="H56" s="559"/>
      <c r="I56" s="432"/>
    </row>
    <row r="57" spans="1:10" x14ac:dyDescent="0.45">
      <c r="A57" s="507"/>
      <c r="B57" s="508"/>
      <c r="C57" s="522"/>
      <c r="D57" s="460"/>
      <c r="E57" s="468"/>
      <c r="F57" s="489"/>
      <c r="G57" s="465"/>
      <c r="H57" s="560"/>
      <c r="I57" s="432"/>
    </row>
    <row r="58" spans="1:10" ht="228.75" customHeight="1" x14ac:dyDescent="0.45">
      <c r="A58" s="507"/>
      <c r="B58" s="508"/>
      <c r="C58" s="541" t="s">
        <v>30</v>
      </c>
      <c r="D58" s="441" t="s">
        <v>268</v>
      </c>
      <c r="E58" s="469" t="s">
        <v>466</v>
      </c>
      <c r="F58" s="504" t="s">
        <v>268</v>
      </c>
      <c r="G58" s="449" t="s">
        <v>468</v>
      </c>
      <c r="H58" s="558" t="s">
        <v>246</v>
      </c>
      <c r="I58" s="434" t="s">
        <v>301</v>
      </c>
    </row>
    <row r="59" spans="1:10" x14ac:dyDescent="0.45">
      <c r="A59" s="507"/>
      <c r="B59" s="508"/>
      <c r="C59" s="542"/>
      <c r="D59" s="442"/>
      <c r="E59" s="470"/>
      <c r="F59" s="505"/>
      <c r="G59" s="450"/>
      <c r="H59" s="559"/>
      <c r="I59" s="434"/>
    </row>
    <row r="60" spans="1:10" x14ac:dyDescent="0.45">
      <c r="A60" s="507"/>
      <c r="B60" s="508"/>
      <c r="C60" s="542"/>
      <c r="D60" s="442"/>
      <c r="E60" s="470"/>
      <c r="F60" s="505"/>
      <c r="G60" s="450"/>
      <c r="H60" s="559"/>
      <c r="I60" s="434"/>
    </row>
    <row r="61" spans="1:10" x14ac:dyDescent="0.45">
      <c r="A61" s="507"/>
      <c r="B61" s="508"/>
      <c r="C61" s="543"/>
      <c r="D61" s="443"/>
      <c r="E61" s="471"/>
      <c r="F61" s="506"/>
      <c r="G61" s="451"/>
      <c r="H61" s="560"/>
      <c r="I61" s="434"/>
    </row>
    <row r="62" spans="1:10" x14ac:dyDescent="0.45">
      <c r="A62" s="195"/>
      <c r="B62" s="191"/>
      <c r="C62" s="192"/>
      <c r="D62" s="193"/>
      <c r="E62" s="220"/>
      <c r="F62" s="194"/>
      <c r="G62" s="220"/>
      <c r="H62" s="229"/>
      <c r="I62" s="224"/>
    </row>
    <row r="63" spans="1:10" ht="71.25" customHeight="1" x14ac:dyDescent="0.45">
      <c r="A63" s="507">
        <v>3</v>
      </c>
      <c r="B63" s="508" t="s">
        <v>302</v>
      </c>
      <c r="C63" s="524" t="s">
        <v>27</v>
      </c>
      <c r="D63" s="482" t="s">
        <v>268</v>
      </c>
      <c r="E63" s="484" t="s">
        <v>403</v>
      </c>
      <c r="F63" s="531" t="s">
        <v>303</v>
      </c>
      <c r="G63" s="494" t="s">
        <v>404</v>
      </c>
      <c r="H63" s="453" t="s">
        <v>215</v>
      </c>
      <c r="I63" s="530" t="s">
        <v>304</v>
      </c>
    </row>
    <row r="64" spans="1:10" x14ac:dyDescent="0.45">
      <c r="A64" s="507"/>
      <c r="B64" s="508"/>
      <c r="C64" s="524"/>
      <c r="D64" s="497"/>
      <c r="E64" s="561"/>
      <c r="F64" s="531"/>
      <c r="G64" s="495"/>
      <c r="H64" s="454"/>
      <c r="I64" s="530"/>
    </row>
    <row r="65" spans="1:10" ht="14.65" thickBot="1" x14ac:dyDescent="0.5">
      <c r="A65" s="507"/>
      <c r="B65" s="508"/>
      <c r="C65" s="524"/>
      <c r="D65" s="497"/>
      <c r="E65" s="561"/>
      <c r="F65" s="531"/>
      <c r="G65" s="496"/>
      <c r="H65" s="454"/>
      <c r="I65" s="530"/>
    </row>
    <row r="66" spans="1:10" ht="42.75" customHeight="1" thickBot="1" x14ac:dyDescent="0.5">
      <c r="A66" s="507"/>
      <c r="B66" s="508"/>
      <c r="C66" s="524"/>
      <c r="D66" s="483"/>
      <c r="E66" s="485"/>
      <c r="F66" s="208" t="s">
        <v>305</v>
      </c>
      <c r="G66" s="216" t="s">
        <v>306</v>
      </c>
      <c r="H66" s="269" t="s">
        <v>215</v>
      </c>
      <c r="I66" s="530"/>
    </row>
    <row r="67" spans="1:10" x14ac:dyDescent="0.45">
      <c r="A67" s="507"/>
      <c r="B67" s="508"/>
      <c r="C67" s="518" t="s">
        <v>29</v>
      </c>
      <c r="D67" s="459" t="s">
        <v>268</v>
      </c>
      <c r="E67" s="461" t="s">
        <v>469</v>
      </c>
      <c r="F67" s="523" t="s">
        <v>303</v>
      </c>
      <c r="G67" s="466" t="s">
        <v>471</v>
      </c>
      <c r="H67" s="552" t="s">
        <v>215</v>
      </c>
      <c r="I67" s="432" t="s">
        <v>307</v>
      </c>
    </row>
    <row r="68" spans="1:10" x14ac:dyDescent="0.45">
      <c r="A68" s="507"/>
      <c r="B68" s="508"/>
      <c r="C68" s="518"/>
      <c r="D68" s="486"/>
      <c r="E68" s="487"/>
      <c r="F68" s="523"/>
      <c r="G68" s="467"/>
      <c r="H68" s="454"/>
      <c r="I68" s="432"/>
    </row>
    <row r="69" spans="1:10" ht="139.5" customHeight="1" x14ac:dyDescent="0.45">
      <c r="A69" s="507"/>
      <c r="B69" s="508"/>
      <c r="C69" s="518"/>
      <c r="D69" s="486"/>
      <c r="E69" s="487"/>
      <c r="F69" s="523"/>
      <c r="G69" s="468"/>
      <c r="H69" s="473"/>
      <c r="I69" s="432"/>
    </row>
    <row r="70" spans="1:10" ht="117.75" customHeight="1" x14ac:dyDescent="0.45">
      <c r="A70" s="507"/>
      <c r="B70" s="508"/>
      <c r="C70" s="518"/>
      <c r="D70" s="486"/>
      <c r="E70" s="487"/>
      <c r="F70" s="523" t="s">
        <v>305</v>
      </c>
      <c r="G70" s="466" t="s">
        <v>473</v>
      </c>
      <c r="H70" s="453" t="s">
        <v>215</v>
      </c>
      <c r="I70" s="432"/>
    </row>
    <row r="71" spans="1:10" x14ac:dyDescent="0.45">
      <c r="A71" s="507"/>
      <c r="B71" s="508"/>
      <c r="C71" s="518"/>
      <c r="D71" s="486"/>
      <c r="E71" s="487"/>
      <c r="F71" s="523"/>
      <c r="G71" s="467"/>
      <c r="H71" s="454"/>
      <c r="I71" s="432"/>
    </row>
    <row r="72" spans="1:10" x14ac:dyDescent="0.45">
      <c r="A72" s="507"/>
      <c r="B72" s="508"/>
      <c r="C72" s="518"/>
      <c r="D72" s="486"/>
      <c r="E72" s="487"/>
      <c r="F72" s="523"/>
      <c r="G72" s="467"/>
      <c r="H72" s="454"/>
      <c r="I72" s="432"/>
    </row>
    <row r="73" spans="1:10" x14ac:dyDescent="0.45">
      <c r="A73" s="507"/>
      <c r="B73" s="508"/>
      <c r="C73" s="518"/>
      <c r="D73" s="460"/>
      <c r="E73" s="462"/>
      <c r="F73" s="523"/>
      <c r="G73" s="468"/>
      <c r="H73" s="473"/>
      <c r="I73" s="432"/>
    </row>
    <row r="74" spans="1:10" ht="198" customHeight="1" x14ac:dyDescent="0.45">
      <c r="A74" s="507"/>
      <c r="B74" s="508"/>
      <c r="C74" s="517" t="s">
        <v>30</v>
      </c>
      <c r="D74" s="441" t="s">
        <v>268</v>
      </c>
      <c r="E74" s="444" t="s">
        <v>470</v>
      </c>
      <c r="F74" s="198" t="s">
        <v>303</v>
      </c>
      <c r="G74" s="219" t="s">
        <v>472</v>
      </c>
      <c r="H74" s="228" t="s">
        <v>215</v>
      </c>
      <c r="I74" s="434" t="s">
        <v>227</v>
      </c>
    </row>
    <row r="75" spans="1:10" ht="186.75" customHeight="1" x14ac:dyDescent="0.45">
      <c r="A75" s="507"/>
      <c r="B75" s="508"/>
      <c r="C75" s="517"/>
      <c r="D75" s="442"/>
      <c r="E75" s="445"/>
      <c r="F75" s="526" t="s">
        <v>305</v>
      </c>
      <c r="G75" s="469" t="s">
        <v>474</v>
      </c>
      <c r="H75" s="453" t="s">
        <v>215</v>
      </c>
      <c r="I75" s="434"/>
    </row>
    <row r="76" spans="1:10" x14ac:dyDescent="0.45">
      <c r="A76" s="507"/>
      <c r="B76" s="508"/>
      <c r="C76" s="517"/>
      <c r="D76" s="442"/>
      <c r="E76" s="445"/>
      <c r="F76" s="526"/>
      <c r="G76" s="470"/>
      <c r="H76" s="454"/>
      <c r="I76" s="434"/>
    </row>
    <row r="77" spans="1:10" x14ac:dyDescent="0.45">
      <c r="A77" s="507"/>
      <c r="B77" s="508"/>
      <c r="C77" s="517"/>
      <c r="D77" s="443"/>
      <c r="E77" s="446"/>
      <c r="F77" s="526"/>
      <c r="G77" s="471"/>
      <c r="H77" s="473"/>
      <c r="I77" s="434"/>
    </row>
    <row r="78" spans="1:10" x14ac:dyDescent="0.45">
      <c r="A78" s="195"/>
      <c r="B78" s="191"/>
      <c r="C78" s="192"/>
      <c r="D78" s="193"/>
      <c r="E78" s="220"/>
      <c r="F78" s="194"/>
      <c r="G78" s="220"/>
      <c r="H78" s="229"/>
      <c r="I78" s="224"/>
    </row>
    <row r="79" spans="1:10" ht="256.5" x14ac:dyDescent="0.45">
      <c r="A79" s="507">
        <v>4</v>
      </c>
      <c r="B79" s="508" t="s">
        <v>308</v>
      </c>
      <c r="C79" s="209" t="s">
        <v>27</v>
      </c>
      <c r="D79" s="210" t="s">
        <v>268</v>
      </c>
      <c r="E79" s="216" t="s">
        <v>309</v>
      </c>
      <c r="F79" s="208" t="s">
        <v>268</v>
      </c>
      <c r="G79" s="216" t="s">
        <v>310</v>
      </c>
      <c r="H79" s="236" t="s">
        <v>246</v>
      </c>
      <c r="I79" s="221" t="s">
        <v>432</v>
      </c>
      <c r="J79" s="182" t="s">
        <v>433</v>
      </c>
    </row>
    <row r="80" spans="1:10" ht="69" customHeight="1" x14ac:dyDescent="0.45">
      <c r="A80" s="507"/>
      <c r="B80" s="508"/>
      <c r="C80" s="206" t="s">
        <v>29</v>
      </c>
      <c r="D80" s="189" t="s">
        <v>268</v>
      </c>
      <c r="E80" s="218" t="s">
        <v>311</v>
      </c>
      <c r="F80" s="197" t="s">
        <v>268</v>
      </c>
      <c r="G80" s="218" t="s">
        <v>312</v>
      </c>
      <c r="H80" s="236" t="s">
        <v>246</v>
      </c>
      <c r="I80" s="222" t="s">
        <v>313</v>
      </c>
    </row>
    <row r="81" spans="1:10" ht="97.5" customHeight="1" x14ac:dyDescent="0.45">
      <c r="A81" s="507"/>
      <c r="B81" s="508"/>
      <c r="C81" s="207" t="s">
        <v>30</v>
      </c>
      <c r="D81" s="190" t="s">
        <v>268</v>
      </c>
      <c r="E81" s="219" t="s">
        <v>314</v>
      </c>
      <c r="F81" s="198" t="s">
        <v>268</v>
      </c>
      <c r="G81" s="219" t="s">
        <v>315</v>
      </c>
      <c r="H81" s="236" t="s">
        <v>246</v>
      </c>
      <c r="I81" s="223" t="s">
        <v>316</v>
      </c>
    </row>
    <row r="82" spans="1:10" x14ac:dyDescent="0.45">
      <c r="A82" s="195"/>
      <c r="B82" s="191"/>
      <c r="C82" s="192"/>
      <c r="D82" s="193"/>
      <c r="E82" s="220"/>
      <c r="F82" s="194"/>
      <c r="G82" s="220"/>
      <c r="H82" s="229"/>
      <c r="I82" s="224"/>
    </row>
    <row r="83" spans="1:10" ht="99.75" customHeight="1" x14ac:dyDescent="0.45">
      <c r="A83" s="507">
        <v>5</v>
      </c>
      <c r="B83" s="508" t="s">
        <v>23</v>
      </c>
      <c r="C83" s="209" t="s">
        <v>27</v>
      </c>
      <c r="D83" s="210" t="s">
        <v>268</v>
      </c>
      <c r="E83" s="216" t="s">
        <v>317</v>
      </c>
      <c r="F83" s="208" t="s">
        <v>268</v>
      </c>
      <c r="G83" s="216" t="s">
        <v>318</v>
      </c>
      <c r="H83" s="236" t="s">
        <v>246</v>
      </c>
      <c r="I83" s="221" t="s">
        <v>434</v>
      </c>
    </row>
    <row r="84" spans="1:10" ht="87" customHeight="1" x14ac:dyDescent="0.45">
      <c r="A84" s="507"/>
      <c r="B84" s="508"/>
      <c r="C84" s="518" t="s">
        <v>29</v>
      </c>
      <c r="D84" s="459" t="s">
        <v>268</v>
      </c>
      <c r="E84" s="463" t="s">
        <v>475</v>
      </c>
      <c r="F84" s="523" t="s">
        <v>268</v>
      </c>
      <c r="G84" s="466" t="s">
        <v>477</v>
      </c>
      <c r="H84" s="558" t="s">
        <v>246</v>
      </c>
      <c r="I84" s="432" t="s">
        <v>319</v>
      </c>
    </row>
    <row r="85" spans="1:10" x14ac:dyDescent="0.45">
      <c r="A85" s="507"/>
      <c r="B85" s="508"/>
      <c r="C85" s="518"/>
      <c r="D85" s="486"/>
      <c r="E85" s="464"/>
      <c r="F85" s="523"/>
      <c r="G85" s="467"/>
      <c r="H85" s="559"/>
      <c r="I85" s="432"/>
    </row>
    <row r="86" spans="1:10" x14ac:dyDescent="0.45">
      <c r="A86" s="507"/>
      <c r="B86" s="508"/>
      <c r="C86" s="518"/>
      <c r="D86" s="460"/>
      <c r="E86" s="465"/>
      <c r="F86" s="523"/>
      <c r="G86" s="468"/>
      <c r="H86" s="560"/>
      <c r="I86" s="432"/>
    </row>
    <row r="87" spans="1:10" ht="141.75" customHeight="1" x14ac:dyDescent="0.45">
      <c r="A87" s="507"/>
      <c r="B87" s="508"/>
      <c r="C87" s="517" t="s">
        <v>30</v>
      </c>
      <c r="D87" s="452" t="s">
        <v>268</v>
      </c>
      <c r="E87" s="469" t="s">
        <v>476</v>
      </c>
      <c r="F87" s="504" t="s">
        <v>268</v>
      </c>
      <c r="G87" s="449" t="s">
        <v>478</v>
      </c>
      <c r="H87" s="558" t="s">
        <v>246</v>
      </c>
      <c r="I87" s="434" t="s">
        <v>320</v>
      </c>
    </row>
    <row r="88" spans="1:10" x14ac:dyDescent="0.45">
      <c r="A88" s="507"/>
      <c r="B88" s="508"/>
      <c r="C88" s="517"/>
      <c r="D88" s="452"/>
      <c r="E88" s="470"/>
      <c r="F88" s="505"/>
      <c r="G88" s="450"/>
      <c r="H88" s="559"/>
      <c r="I88" s="434"/>
    </row>
    <row r="89" spans="1:10" x14ac:dyDescent="0.45">
      <c r="A89" s="507"/>
      <c r="B89" s="508"/>
      <c r="C89" s="517"/>
      <c r="D89" s="452"/>
      <c r="E89" s="470"/>
      <c r="F89" s="505"/>
      <c r="G89" s="450"/>
      <c r="H89" s="559"/>
      <c r="I89" s="434"/>
    </row>
    <row r="90" spans="1:10" x14ac:dyDescent="0.45">
      <c r="A90" s="507"/>
      <c r="B90" s="508"/>
      <c r="C90" s="517"/>
      <c r="D90" s="452"/>
      <c r="E90" s="470"/>
      <c r="F90" s="505"/>
      <c r="G90" s="450"/>
      <c r="H90" s="559"/>
      <c r="I90" s="434"/>
    </row>
    <row r="91" spans="1:10" x14ac:dyDescent="0.45">
      <c r="A91" s="507"/>
      <c r="B91" s="508"/>
      <c r="C91" s="517"/>
      <c r="D91" s="452"/>
      <c r="E91" s="471"/>
      <c r="F91" s="506"/>
      <c r="G91" s="451"/>
      <c r="H91" s="560"/>
      <c r="I91" s="434"/>
    </row>
    <row r="92" spans="1:10" x14ac:dyDescent="0.45">
      <c r="A92" s="195"/>
      <c r="B92" s="191"/>
      <c r="C92" s="192"/>
      <c r="D92" s="193"/>
      <c r="E92" s="220"/>
      <c r="F92" s="194"/>
      <c r="G92" s="220"/>
      <c r="H92" s="229"/>
      <c r="I92" s="224"/>
    </row>
    <row r="93" spans="1:10" ht="57" customHeight="1" x14ac:dyDescent="0.45">
      <c r="A93" s="507">
        <v>6</v>
      </c>
      <c r="B93" s="508" t="s">
        <v>321</v>
      </c>
      <c r="C93" s="524" t="s">
        <v>27</v>
      </c>
      <c r="D93" s="525" t="s">
        <v>268</v>
      </c>
      <c r="E93" s="494" t="s">
        <v>405</v>
      </c>
      <c r="F93" s="477" t="s">
        <v>268</v>
      </c>
      <c r="G93" s="447" t="s">
        <v>310</v>
      </c>
      <c r="H93" s="554" t="s">
        <v>231</v>
      </c>
      <c r="I93" s="530" t="s">
        <v>437</v>
      </c>
    </row>
    <row r="94" spans="1:10" ht="77.25" customHeight="1" x14ac:dyDescent="0.45">
      <c r="A94" s="507"/>
      <c r="B94" s="508"/>
      <c r="C94" s="524"/>
      <c r="D94" s="525"/>
      <c r="E94" s="496"/>
      <c r="F94" s="478"/>
      <c r="G94" s="448"/>
      <c r="H94" s="556"/>
      <c r="I94" s="530"/>
    </row>
    <row r="95" spans="1:10" ht="57.75" customHeight="1" x14ac:dyDescent="0.45">
      <c r="A95" s="507"/>
      <c r="B95" s="508"/>
      <c r="C95" s="206" t="s">
        <v>29</v>
      </c>
      <c r="D95" s="189" t="s">
        <v>268</v>
      </c>
      <c r="E95" s="218" t="s">
        <v>405</v>
      </c>
      <c r="F95" s="197" t="s">
        <v>268</v>
      </c>
      <c r="G95" s="218" t="s">
        <v>322</v>
      </c>
      <c r="H95" s="232" t="s">
        <v>231</v>
      </c>
      <c r="I95" s="222" t="s">
        <v>435</v>
      </c>
      <c r="J95" s="182" t="s">
        <v>436</v>
      </c>
    </row>
    <row r="96" spans="1:10" ht="93" customHeight="1" x14ac:dyDescent="0.45">
      <c r="A96" s="507"/>
      <c r="B96" s="508"/>
      <c r="C96" s="207" t="s">
        <v>30</v>
      </c>
      <c r="D96" s="190" t="s">
        <v>268</v>
      </c>
      <c r="E96" s="219" t="s">
        <v>479</v>
      </c>
      <c r="F96" s="198" t="s">
        <v>268</v>
      </c>
      <c r="G96" s="219" t="s">
        <v>480</v>
      </c>
      <c r="H96" s="232" t="s">
        <v>231</v>
      </c>
      <c r="I96" s="223" t="s">
        <v>323</v>
      </c>
    </row>
    <row r="97" spans="1:9" x14ac:dyDescent="0.45">
      <c r="A97" s="195"/>
      <c r="B97" s="191"/>
      <c r="C97" s="192"/>
      <c r="D97" s="193"/>
      <c r="E97" s="220"/>
      <c r="F97" s="194"/>
      <c r="G97" s="220"/>
      <c r="H97" s="229"/>
      <c r="I97" s="224"/>
    </row>
    <row r="98" spans="1:9" ht="28.5" x14ac:dyDescent="0.45">
      <c r="A98" s="507">
        <v>7</v>
      </c>
      <c r="B98" s="508" t="s">
        <v>24</v>
      </c>
      <c r="C98" s="524" t="s">
        <v>27</v>
      </c>
      <c r="D98" s="482" t="s">
        <v>268</v>
      </c>
      <c r="E98" s="484" t="s">
        <v>324</v>
      </c>
      <c r="F98" s="208" t="s">
        <v>303</v>
      </c>
      <c r="G98" s="216" t="s">
        <v>325</v>
      </c>
      <c r="H98" s="228" t="s">
        <v>215</v>
      </c>
      <c r="I98" s="530" t="s">
        <v>326</v>
      </c>
    </row>
    <row r="99" spans="1:9" ht="28.5" x14ac:dyDescent="0.45">
      <c r="A99" s="507"/>
      <c r="B99" s="508"/>
      <c r="C99" s="524"/>
      <c r="D99" s="483"/>
      <c r="E99" s="485"/>
      <c r="F99" s="208" t="s">
        <v>305</v>
      </c>
      <c r="G99" s="216" t="s">
        <v>327</v>
      </c>
      <c r="H99" s="228" t="s">
        <v>215</v>
      </c>
      <c r="I99" s="530"/>
    </row>
    <row r="100" spans="1:9" ht="55.5" customHeight="1" x14ac:dyDescent="0.45">
      <c r="A100" s="507"/>
      <c r="B100" s="508"/>
      <c r="C100" s="518" t="s">
        <v>29</v>
      </c>
      <c r="D100" s="459" t="s">
        <v>268</v>
      </c>
      <c r="E100" s="461" t="s">
        <v>324</v>
      </c>
      <c r="F100" s="197" t="s">
        <v>303</v>
      </c>
      <c r="G100" s="218" t="s">
        <v>481</v>
      </c>
      <c r="H100" s="228" t="s">
        <v>215</v>
      </c>
      <c r="I100" s="432" t="s">
        <v>328</v>
      </c>
    </row>
    <row r="101" spans="1:9" ht="55.5" customHeight="1" x14ac:dyDescent="0.45">
      <c r="A101" s="507"/>
      <c r="B101" s="508"/>
      <c r="C101" s="518"/>
      <c r="D101" s="486"/>
      <c r="E101" s="487"/>
      <c r="F101" s="523" t="s">
        <v>305</v>
      </c>
      <c r="G101" s="466" t="s">
        <v>406</v>
      </c>
      <c r="H101" s="453" t="s">
        <v>215</v>
      </c>
      <c r="I101" s="432"/>
    </row>
    <row r="102" spans="1:9" x14ac:dyDescent="0.45">
      <c r="A102" s="507"/>
      <c r="B102" s="508"/>
      <c r="C102" s="518"/>
      <c r="D102" s="460"/>
      <c r="E102" s="462"/>
      <c r="F102" s="523"/>
      <c r="G102" s="468"/>
      <c r="H102" s="473"/>
      <c r="I102" s="432"/>
    </row>
    <row r="103" spans="1:9" ht="79.5" customHeight="1" x14ac:dyDescent="0.45">
      <c r="A103" s="507"/>
      <c r="B103" s="508"/>
      <c r="C103" s="517" t="s">
        <v>30</v>
      </c>
      <c r="D103" s="441" t="s">
        <v>268</v>
      </c>
      <c r="E103" s="444" t="s">
        <v>324</v>
      </c>
      <c r="F103" s="198" t="s">
        <v>303</v>
      </c>
      <c r="G103" s="219" t="s">
        <v>482</v>
      </c>
      <c r="H103" s="228" t="s">
        <v>215</v>
      </c>
      <c r="I103" s="434" t="s">
        <v>227</v>
      </c>
    </row>
    <row r="104" spans="1:9" ht="42.75" customHeight="1" x14ac:dyDescent="0.45">
      <c r="A104" s="507"/>
      <c r="B104" s="508"/>
      <c r="C104" s="517"/>
      <c r="D104" s="442"/>
      <c r="E104" s="445"/>
      <c r="F104" s="526" t="s">
        <v>305</v>
      </c>
      <c r="G104" s="469" t="s">
        <v>407</v>
      </c>
      <c r="H104" s="453" t="s">
        <v>215</v>
      </c>
      <c r="I104" s="434"/>
    </row>
    <row r="105" spans="1:9" x14ac:dyDescent="0.45">
      <c r="A105" s="507"/>
      <c r="B105" s="508"/>
      <c r="C105" s="517"/>
      <c r="D105" s="442"/>
      <c r="E105" s="445"/>
      <c r="F105" s="526"/>
      <c r="G105" s="470"/>
      <c r="H105" s="454"/>
      <c r="I105" s="434"/>
    </row>
    <row r="106" spans="1:9" x14ac:dyDescent="0.45">
      <c r="A106" s="507"/>
      <c r="B106" s="508"/>
      <c r="C106" s="517"/>
      <c r="D106" s="443"/>
      <c r="E106" s="446"/>
      <c r="F106" s="526"/>
      <c r="G106" s="471"/>
      <c r="H106" s="473"/>
      <c r="I106" s="434"/>
    </row>
    <row r="107" spans="1:9" x14ac:dyDescent="0.45">
      <c r="A107" s="195"/>
      <c r="B107" s="191"/>
      <c r="C107" s="192"/>
      <c r="D107" s="193"/>
      <c r="E107" s="220"/>
      <c r="F107" s="194"/>
      <c r="G107" s="220"/>
      <c r="H107" s="229"/>
      <c r="I107" s="224"/>
    </row>
    <row r="108" spans="1:9" ht="57" customHeight="1" x14ac:dyDescent="0.45">
      <c r="A108" s="507" t="s">
        <v>329</v>
      </c>
      <c r="B108" s="508" t="s">
        <v>330</v>
      </c>
      <c r="C108" s="524" t="s">
        <v>27</v>
      </c>
      <c r="D108" s="525" t="s">
        <v>331</v>
      </c>
      <c r="E108" s="494" t="s">
        <v>409</v>
      </c>
      <c r="F108" s="477" t="s">
        <v>268</v>
      </c>
      <c r="G108" s="447" t="s">
        <v>408</v>
      </c>
      <c r="H108" s="453" t="s">
        <v>215</v>
      </c>
      <c r="I108" s="530" t="s">
        <v>332</v>
      </c>
    </row>
    <row r="109" spans="1:9" x14ac:dyDescent="0.45">
      <c r="A109" s="507"/>
      <c r="B109" s="508"/>
      <c r="C109" s="524"/>
      <c r="D109" s="525"/>
      <c r="E109" s="495"/>
      <c r="F109" s="481"/>
      <c r="G109" s="498"/>
      <c r="H109" s="454"/>
      <c r="I109" s="530"/>
    </row>
    <row r="110" spans="1:9" ht="42.75" customHeight="1" x14ac:dyDescent="0.45">
      <c r="A110" s="507"/>
      <c r="B110" s="508"/>
      <c r="C110" s="524"/>
      <c r="D110" s="525"/>
      <c r="E110" s="495"/>
      <c r="F110" s="481"/>
      <c r="G110" s="498"/>
      <c r="H110" s="454"/>
      <c r="I110" s="530"/>
    </row>
    <row r="111" spans="1:9" ht="137.25" customHeight="1" x14ac:dyDescent="0.45">
      <c r="A111" s="507"/>
      <c r="B111" s="508"/>
      <c r="C111" s="524"/>
      <c r="D111" s="525"/>
      <c r="E111" s="496"/>
      <c r="F111" s="481"/>
      <c r="G111" s="498"/>
      <c r="H111" s="454"/>
      <c r="I111" s="530"/>
    </row>
    <row r="112" spans="1:9" ht="42.75" x14ac:dyDescent="0.45">
      <c r="A112" s="507"/>
      <c r="B112" s="508"/>
      <c r="C112" s="524"/>
      <c r="D112" s="210" t="s">
        <v>333</v>
      </c>
      <c r="E112" s="216" t="s">
        <v>334</v>
      </c>
      <c r="F112" s="481"/>
      <c r="G112" s="498"/>
      <c r="H112" s="454"/>
      <c r="I112" s="530"/>
    </row>
    <row r="113" spans="1:9" ht="57" customHeight="1" x14ac:dyDescent="0.45">
      <c r="A113" s="507"/>
      <c r="B113" s="508"/>
      <c r="C113" s="524"/>
      <c r="D113" s="482" t="s">
        <v>335</v>
      </c>
      <c r="E113" s="494" t="s">
        <v>411</v>
      </c>
      <c r="F113" s="481"/>
      <c r="G113" s="498"/>
      <c r="H113" s="454"/>
      <c r="I113" s="530"/>
    </row>
    <row r="114" spans="1:9" x14ac:dyDescent="0.45">
      <c r="A114" s="507"/>
      <c r="B114" s="508"/>
      <c r="C114" s="524"/>
      <c r="D114" s="497"/>
      <c r="E114" s="495"/>
      <c r="F114" s="481"/>
      <c r="G114" s="498"/>
      <c r="H114" s="454"/>
      <c r="I114" s="530"/>
    </row>
    <row r="115" spans="1:9" x14ac:dyDescent="0.45">
      <c r="A115" s="507"/>
      <c r="B115" s="508"/>
      <c r="C115" s="524"/>
      <c r="D115" s="483"/>
      <c r="E115" s="496"/>
      <c r="F115" s="478"/>
      <c r="G115" s="448"/>
      <c r="H115" s="473"/>
      <c r="I115" s="530"/>
    </row>
    <row r="116" spans="1:9" ht="199.5" customHeight="1" x14ac:dyDescent="0.45">
      <c r="A116" s="507"/>
      <c r="B116" s="508"/>
      <c r="C116" s="518" t="s">
        <v>29</v>
      </c>
      <c r="D116" s="557" t="s">
        <v>331</v>
      </c>
      <c r="E116" s="466" t="s">
        <v>409</v>
      </c>
      <c r="F116" s="488" t="s">
        <v>268</v>
      </c>
      <c r="G116" s="463" t="s">
        <v>410</v>
      </c>
      <c r="H116" s="453" t="s">
        <v>215</v>
      </c>
      <c r="I116" s="432" t="s">
        <v>336</v>
      </c>
    </row>
    <row r="117" spans="1:9" x14ac:dyDescent="0.45">
      <c r="A117" s="507"/>
      <c r="B117" s="508"/>
      <c r="C117" s="518"/>
      <c r="D117" s="557"/>
      <c r="E117" s="467"/>
      <c r="F117" s="490"/>
      <c r="G117" s="464"/>
      <c r="H117" s="454"/>
      <c r="I117" s="432"/>
    </row>
    <row r="118" spans="1:9" x14ac:dyDescent="0.45">
      <c r="A118" s="507"/>
      <c r="B118" s="508"/>
      <c r="C118" s="518"/>
      <c r="D118" s="557"/>
      <c r="E118" s="467"/>
      <c r="F118" s="490"/>
      <c r="G118" s="464"/>
      <c r="H118" s="454"/>
      <c r="I118" s="432"/>
    </row>
    <row r="119" spans="1:9" x14ac:dyDescent="0.45">
      <c r="A119" s="507"/>
      <c r="B119" s="508"/>
      <c r="C119" s="518"/>
      <c r="D119" s="557"/>
      <c r="E119" s="468"/>
      <c r="F119" s="490"/>
      <c r="G119" s="464"/>
      <c r="H119" s="454"/>
      <c r="I119" s="432"/>
    </row>
    <row r="120" spans="1:9" ht="28.5" x14ac:dyDescent="0.45">
      <c r="A120" s="507"/>
      <c r="B120" s="508"/>
      <c r="C120" s="518"/>
      <c r="D120" s="189" t="s">
        <v>333</v>
      </c>
      <c r="E120" s="218" t="s">
        <v>498</v>
      </c>
      <c r="F120" s="490"/>
      <c r="G120" s="464"/>
      <c r="H120" s="454"/>
      <c r="I120" s="432"/>
    </row>
    <row r="121" spans="1:9" ht="28.5" x14ac:dyDescent="0.45">
      <c r="A121" s="507"/>
      <c r="B121" s="508"/>
      <c r="C121" s="518"/>
      <c r="D121" s="189" t="s">
        <v>335</v>
      </c>
      <c r="E121" s="218" t="s">
        <v>337</v>
      </c>
      <c r="F121" s="489"/>
      <c r="G121" s="465"/>
      <c r="H121" s="473"/>
      <c r="I121" s="432"/>
    </row>
    <row r="122" spans="1:9" ht="213.75" customHeight="1" x14ac:dyDescent="0.45">
      <c r="A122" s="507"/>
      <c r="B122" s="508"/>
      <c r="C122" s="517" t="s">
        <v>30</v>
      </c>
      <c r="D122" s="452" t="s">
        <v>331</v>
      </c>
      <c r="E122" s="469" t="s">
        <v>409</v>
      </c>
      <c r="F122" s="504" t="s">
        <v>268</v>
      </c>
      <c r="G122" s="449" t="s">
        <v>484</v>
      </c>
      <c r="H122" s="453" t="s">
        <v>215</v>
      </c>
      <c r="I122" s="434" t="s">
        <v>332</v>
      </c>
    </row>
    <row r="123" spans="1:9" x14ac:dyDescent="0.45">
      <c r="A123" s="507"/>
      <c r="B123" s="508"/>
      <c r="C123" s="517"/>
      <c r="D123" s="452"/>
      <c r="E123" s="470"/>
      <c r="F123" s="505"/>
      <c r="G123" s="450"/>
      <c r="H123" s="454"/>
      <c r="I123" s="434"/>
    </row>
    <row r="124" spans="1:9" x14ac:dyDescent="0.45">
      <c r="A124" s="507"/>
      <c r="B124" s="508"/>
      <c r="C124" s="517"/>
      <c r="D124" s="452"/>
      <c r="E124" s="470"/>
      <c r="F124" s="505"/>
      <c r="G124" s="450"/>
      <c r="H124" s="454"/>
      <c r="I124" s="434"/>
    </row>
    <row r="125" spans="1:9" x14ac:dyDescent="0.45">
      <c r="A125" s="507"/>
      <c r="B125" s="508"/>
      <c r="C125" s="517"/>
      <c r="D125" s="452"/>
      <c r="E125" s="471"/>
      <c r="F125" s="505"/>
      <c r="G125" s="450"/>
      <c r="H125" s="454"/>
      <c r="I125" s="434"/>
    </row>
    <row r="126" spans="1:9" ht="28.5" x14ac:dyDescent="0.45">
      <c r="A126" s="507"/>
      <c r="B126" s="508"/>
      <c r="C126" s="517"/>
      <c r="D126" s="190" t="s">
        <v>333</v>
      </c>
      <c r="E126" s="219" t="s">
        <v>338</v>
      </c>
      <c r="F126" s="505"/>
      <c r="G126" s="450"/>
      <c r="H126" s="454"/>
      <c r="I126" s="434"/>
    </row>
    <row r="127" spans="1:9" ht="28.5" x14ac:dyDescent="0.45">
      <c r="A127" s="507"/>
      <c r="B127" s="508"/>
      <c r="C127" s="517"/>
      <c r="D127" s="190" t="s">
        <v>335</v>
      </c>
      <c r="E127" s="219" t="s">
        <v>483</v>
      </c>
      <c r="F127" s="506"/>
      <c r="G127" s="451"/>
      <c r="H127" s="473"/>
      <c r="I127" s="434"/>
    </row>
    <row r="128" spans="1:9" x14ac:dyDescent="0.45">
      <c r="A128" s="195"/>
      <c r="B128" s="191"/>
      <c r="C128" s="192"/>
      <c r="D128" s="193"/>
      <c r="E128" s="220"/>
      <c r="F128" s="194"/>
      <c r="G128" s="220"/>
      <c r="H128" s="229"/>
      <c r="I128" s="224"/>
    </row>
    <row r="129" spans="1:9" ht="156.75" x14ac:dyDescent="0.45">
      <c r="A129" s="507" t="s">
        <v>339</v>
      </c>
      <c r="B129" s="508" t="s">
        <v>340</v>
      </c>
      <c r="C129" s="209" t="s">
        <v>27</v>
      </c>
      <c r="D129" s="210" t="s">
        <v>268</v>
      </c>
      <c r="E129" s="216" t="s">
        <v>341</v>
      </c>
      <c r="F129" s="208" t="s">
        <v>268</v>
      </c>
      <c r="G129" s="216" t="s">
        <v>342</v>
      </c>
      <c r="H129" s="228" t="s">
        <v>215</v>
      </c>
      <c r="I129" s="221" t="s">
        <v>343</v>
      </c>
    </row>
    <row r="130" spans="1:9" ht="156.75" customHeight="1" x14ac:dyDescent="0.45">
      <c r="A130" s="507"/>
      <c r="B130" s="508"/>
      <c r="C130" s="518" t="s">
        <v>29</v>
      </c>
      <c r="D130" s="459" t="s">
        <v>268</v>
      </c>
      <c r="E130" s="463" t="s">
        <v>341</v>
      </c>
      <c r="F130" s="523" t="s">
        <v>268</v>
      </c>
      <c r="G130" s="466" t="s">
        <v>412</v>
      </c>
      <c r="H130" s="453" t="s">
        <v>215</v>
      </c>
      <c r="I130" s="432" t="s">
        <v>343</v>
      </c>
    </row>
    <row r="131" spans="1:9" x14ac:dyDescent="0.45">
      <c r="A131" s="507"/>
      <c r="B131" s="508"/>
      <c r="C131" s="518"/>
      <c r="D131" s="460"/>
      <c r="E131" s="465"/>
      <c r="F131" s="523"/>
      <c r="G131" s="468"/>
      <c r="H131" s="473"/>
      <c r="I131" s="432"/>
    </row>
    <row r="132" spans="1:9" ht="148.5" customHeight="1" x14ac:dyDescent="0.45">
      <c r="A132" s="507"/>
      <c r="B132" s="508"/>
      <c r="C132" s="517" t="s">
        <v>30</v>
      </c>
      <c r="D132" s="441" t="s">
        <v>268</v>
      </c>
      <c r="E132" s="449" t="s">
        <v>341</v>
      </c>
      <c r="F132" s="526" t="s">
        <v>268</v>
      </c>
      <c r="G132" s="469" t="s">
        <v>407</v>
      </c>
      <c r="H132" s="453" t="s">
        <v>215</v>
      </c>
      <c r="I132" s="434" t="s">
        <v>343</v>
      </c>
    </row>
    <row r="133" spans="1:9" x14ac:dyDescent="0.45">
      <c r="A133" s="507"/>
      <c r="B133" s="508"/>
      <c r="C133" s="517"/>
      <c r="D133" s="442"/>
      <c r="E133" s="450"/>
      <c r="F133" s="526"/>
      <c r="G133" s="470"/>
      <c r="H133" s="454"/>
      <c r="I133" s="434"/>
    </row>
    <row r="134" spans="1:9" x14ac:dyDescent="0.45">
      <c r="A134" s="507"/>
      <c r="B134" s="508"/>
      <c r="C134" s="517"/>
      <c r="D134" s="443"/>
      <c r="E134" s="451"/>
      <c r="F134" s="526"/>
      <c r="G134" s="471"/>
      <c r="H134" s="473"/>
      <c r="I134" s="434"/>
    </row>
    <row r="135" spans="1:9" x14ac:dyDescent="0.45">
      <c r="A135" s="195"/>
      <c r="B135" s="191"/>
      <c r="C135" s="192"/>
      <c r="D135" s="193"/>
      <c r="E135" s="220"/>
      <c r="F135" s="194"/>
      <c r="G135" s="220"/>
      <c r="H135" s="229"/>
      <c r="I135" s="224"/>
    </row>
    <row r="136" spans="1:9" ht="90" customHeight="1" x14ac:dyDescent="0.45">
      <c r="A136" s="507" t="s">
        <v>344</v>
      </c>
      <c r="B136" s="508" t="s">
        <v>345</v>
      </c>
      <c r="C136" s="524" t="s">
        <v>27</v>
      </c>
      <c r="D136" s="482" t="s">
        <v>268</v>
      </c>
      <c r="E136" s="447" t="s">
        <v>346</v>
      </c>
      <c r="F136" s="531" t="s">
        <v>268</v>
      </c>
      <c r="G136" s="494" t="s">
        <v>413</v>
      </c>
      <c r="H136" s="554" t="s">
        <v>231</v>
      </c>
      <c r="I136" s="530" t="s">
        <v>347</v>
      </c>
    </row>
    <row r="137" spans="1:9" x14ac:dyDescent="0.45">
      <c r="A137" s="507"/>
      <c r="B137" s="508"/>
      <c r="C137" s="524"/>
      <c r="D137" s="497"/>
      <c r="E137" s="498"/>
      <c r="F137" s="531"/>
      <c r="G137" s="495"/>
      <c r="H137" s="555"/>
      <c r="I137" s="530"/>
    </row>
    <row r="138" spans="1:9" x14ac:dyDescent="0.45">
      <c r="A138" s="507"/>
      <c r="B138" s="508"/>
      <c r="C138" s="524"/>
      <c r="D138" s="483"/>
      <c r="E138" s="448"/>
      <c r="F138" s="531"/>
      <c r="G138" s="496"/>
      <c r="H138" s="556"/>
      <c r="I138" s="530"/>
    </row>
    <row r="139" spans="1:9" ht="108" customHeight="1" x14ac:dyDescent="0.45">
      <c r="A139" s="507"/>
      <c r="B139" s="508"/>
      <c r="C139" s="518" t="s">
        <v>29</v>
      </c>
      <c r="D139" s="557" t="s">
        <v>268</v>
      </c>
      <c r="E139" s="466" t="s">
        <v>414</v>
      </c>
      <c r="F139" s="488" t="s">
        <v>268</v>
      </c>
      <c r="G139" s="463" t="s">
        <v>485</v>
      </c>
      <c r="H139" s="554" t="s">
        <v>231</v>
      </c>
      <c r="I139" s="432" t="s">
        <v>348</v>
      </c>
    </row>
    <row r="140" spans="1:9" x14ac:dyDescent="0.45">
      <c r="A140" s="507"/>
      <c r="B140" s="508"/>
      <c r="C140" s="518"/>
      <c r="D140" s="557"/>
      <c r="E140" s="467"/>
      <c r="F140" s="490"/>
      <c r="G140" s="464"/>
      <c r="H140" s="555"/>
      <c r="I140" s="432"/>
    </row>
    <row r="141" spans="1:9" x14ac:dyDescent="0.45">
      <c r="A141" s="507"/>
      <c r="B141" s="508"/>
      <c r="C141" s="518"/>
      <c r="D141" s="557"/>
      <c r="E141" s="468"/>
      <c r="F141" s="489"/>
      <c r="G141" s="465"/>
      <c r="H141" s="556"/>
      <c r="I141" s="432"/>
    </row>
    <row r="142" spans="1:9" ht="128.25" x14ac:dyDescent="0.45">
      <c r="A142" s="507"/>
      <c r="B142" s="508"/>
      <c r="C142" s="207" t="s">
        <v>30</v>
      </c>
      <c r="D142" s="190" t="s">
        <v>268</v>
      </c>
      <c r="E142" s="219" t="s">
        <v>414</v>
      </c>
      <c r="F142" s="198" t="s">
        <v>268</v>
      </c>
      <c r="G142" s="219" t="s">
        <v>486</v>
      </c>
      <c r="H142" s="232" t="s">
        <v>231</v>
      </c>
      <c r="I142" s="223" t="s">
        <v>349</v>
      </c>
    </row>
    <row r="143" spans="1:9" x14ac:dyDescent="0.45">
      <c r="A143" s="195"/>
      <c r="B143" s="191"/>
      <c r="C143" s="192"/>
      <c r="D143" s="193"/>
      <c r="E143" s="220"/>
      <c r="F143" s="194"/>
      <c r="G143" s="220"/>
      <c r="H143" s="229"/>
      <c r="I143" s="224"/>
    </row>
    <row r="144" spans="1:9" ht="108" customHeight="1" x14ac:dyDescent="0.45">
      <c r="A144" s="507">
        <v>13</v>
      </c>
      <c r="B144" s="508" t="s">
        <v>57</v>
      </c>
      <c r="C144" s="209" t="s">
        <v>27</v>
      </c>
      <c r="D144" s="210" t="s">
        <v>268</v>
      </c>
      <c r="E144" s="216" t="s">
        <v>417</v>
      </c>
      <c r="F144" s="208" t="s">
        <v>268</v>
      </c>
      <c r="G144" s="216" t="s">
        <v>350</v>
      </c>
      <c r="H144" s="228" t="s">
        <v>215</v>
      </c>
      <c r="I144" s="221" t="s">
        <v>351</v>
      </c>
    </row>
    <row r="145" spans="1:9" ht="147.75" customHeight="1" x14ac:dyDescent="0.45">
      <c r="A145" s="507"/>
      <c r="B145" s="508"/>
      <c r="C145" s="206" t="s">
        <v>29</v>
      </c>
      <c r="D145" s="189" t="s">
        <v>268</v>
      </c>
      <c r="E145" s="218" t="s">
        <v>417</v>
      </c>
      <c r="F145" s="197" t="s">
        <v>268</v>
      </c>
      <c r="G145" s="218" t="s">
        <v>415</v>
      </c>
      <c r="H145" s="228" t="s">
        <v>215</v>
      </c>
      <c r="I145" s="222" t="s">
        <v>352</v>
      </c>
    </row>
    <row r="146" spans="1:9" ht="176.25" customHeight="1" x14ac:dyDescent="0.45">
      <c r="A146" s="507"/>
      <c r="B146" s="508"/>
      <c r="C146" s="517" t="s">
        <v>30</v>
      </c>
      <c r="D146" s="441" t="s">
        <v>268</v>
      </c>
      <c r="E146" s="449" t="s">
        <v>417</v>
      </c>
      <c r="F146" s="526" t="s">
        <v>268</v>
      </c>
      <c r="G146" s="469" t="s">
        <v>487</v>
      </c>
      <c r="H146" s="453" t="s">
        <v>215</v>
      </c>
      <c r="I146" s="434" t="s">
        <v>353</v>
      </c>
    </row>
    <row r="147" spans="1:9" x14ac:dyDescent="0.45">
      <c r="A147" s="507"/>
      <c r="B147" s="508"/>
      <c r="C147" s="517"/>
      <c r="D147" s="442"/>
      <c r="E147" s="450"/>
      <c r="F147" s="526"/>
      <c r="G147" s="470"/>
      <c r="H147" s="454"/>
      <c r="I147" s="434"/>
    </row>
    <row r="148" spans="1:9" x14ac:dyDescent="0.45">
      <c r="A148" s="507"/>
      <c r="B148" s="508"/>
      <c r="C148" s="517"/>
      <c r="D148" s="443"/>
      <c r="E148" s="451"/>
      <c r="F148" s="526"/>
      <c r="G148" s="471"/>
      <c r="H148" s="473"/>
      <c r="I148" s="434"/>
    </row>
    <row r="149" spans="1:9" ht="14.65" thickBot="1" x14ac:dyDescent="0.5">
      <c r="A149" s="195"/>
      <c r="B149" s="191"/>
      <c r="C149" s="192"/>
      <c r="D149" s="193"/>
      <c r="E149" s="220"/>
      <c r="F149" s="194"/>
      <c r="G149" s="220"/>
      <c r="H149" s="229"/>
      <c r="I149" s="224"/>
    </row>
    <row r="150" spans="1:9" ht="57" customHeight="1" x14ac:dyDescent="0.45">
      <c r="A150" s="507">
        <v>16</v>
      </c>
      <c r="B150" s="508" t="s">
        <v>31</v>
      </c>
      <c r="C150" s="524" t="s">
        <v>27</v>
      </c>
      <c r="D150" s="525" t="s">
        <v>303</v>
      </c>
      <c r="E150" s="494" t="s">
        <v>416</v>
      </c>
      <c r="F150" s="477" t="s">
        <v>303</v>
      </c>
      <c r="G150" s="447" t="s">
        <v>418</v>
      </c>
      <c r="H150" s="552" t="s">
        <v>215</v>
      </c>
      <c r="I150" s="530" t="s">
        <v>354</v>
      </c>
    </row>
    <row r="151" spans="1:9" x14ac:dyDescent="0.45">
      <c r="A151" s="507"/>
      <c r="B151" s="508"/>
      <c r="C151" s="524"/>
      <c r="D151" s="525"/>
      <c r="E151" s="495"/>
      <c r="F151" s="481"/>
      <c r="G151" s="498"/>
      <c r="H151" s="454"/>
      <c r="I151" s="530"/>
    </row>
    <row r="152" spans="1:9" ht="14.65" thickBot="1" x14ac:dyDescent="0.5">
      <c r="A152" s="507"/>
      <c r="B152" s="508"/>
      <c r="C152" s="524"/>
      <c r="D152" s="525"/>
      <c r="E152" s="496"/>
      <c r="F152" s="478"/>
      <c r="G152" s="448"/>
      <c r="H152" s="553"/>
      <c r="I152" s="530"/>
    </row>
    <row r="153" spans="1:9" x14ac:dyDescent="0.45">
      <c r="A153" s="507"/>
      <c r="B153" s="508"/>
      <c r="C153" s="524"/>
      <c r="D153" s="210" t="s">
        <v>305</v>
      </c>
      <c r="E153" s="216" t="s">
        <v>355</v>
      </c>
      <c r="F153" s="208" t="s">
        <v>305</v>
      </c>
      <c r="G153" s="216" t="s">
        <v>253</v>
      </c>
      <c r="H153" s="231" t="s">
        <v>215</v>
      </c>
      <c r="I153" s="530"/>
    </row>
    <row r="154" spans="1:9" ht="42.75" x14ac:dyDescent="0.45">
      <c r="A154" s="507"/>
      <c r="B154" s="508"/>
      <c r="C154" s="524"/>
      <c r="D154" s="210" t="s">
        <v>356</v>
      </c>
      <c r="E154" s="216" t="s">
        <v>357</v>
      </c>
      <c r="F154" s="208" t="s">
        <v>356</v>
      </c>
      <c r="G154" s="216" t="s">
        <v>357</v>
      </c>
      <c r="H154" s="231" t="s">
        <v>215</v>
      </c>
      <c r="I154" s="530"/>
    </row>
    <row r="155" spans="1:9" ht="81.75" customHeight="1" x14ac:dyDescent="0.45">
      <c r="A155" s="507"/>
      <c r="B155" s="508"/>
      <c r="C155" s="518" t="s">
        <v>29</v>
      </c>
      <c r="D155" s="459" t="s">
        <v>303</v>
      </c>
      <c r="E155" s="455" t="s">
        <v>416</v>
      </c>
      <c r="F155" s="523" t="s">
        <v>303</v>
      </c>
      <c r="G155" s="466" t="s">
        <v>419</v>
      </c>
      <c r="H155" s="453" t="s">
        <v>215</v>
      </c>
      <c r="I155" s="432" t="s">
        <v>358</v>
      </c>
    </row>
    <row r="156" spans="1:9" x14ac:dyDescent="0.45">
      <c r="A156" s="507"/>
      <c r="B156" s="508"/>
      <c r="C156" s="518"/>
      <c r="D156" s="460"/>
      <c r="E156" s="456"/>
      <c r="F156" s="523"/>
      <c r="G156" s="468"/>
      <c r="H156" s="473"/>
      <c r="I156" s="432"/>
    </row>
    <row r="157" spans="1:9" ht="71.25" customHeight="1" x14ac:dyDescent="0.45">
      <c r="A157" s="507"/>
      <c r="B157" s="508"/>
      <c r="C157" s="518"/>
      <c r="D157" s="459" t="s">
        <v>305</v>
      </c>
      <c r="E157" s="466" t="s">
        <v>488</v>
      </c>
      <c r="F157" s="523" t="s">
        <v>305</v>
      </c>
      <c r="G157" s="466" t="s">
        <v>412</v>
      </c>
      <c r="H157" s="453" t="s">
        <v>215</v>
      </c>
      <c r="I157" s="432"/>
    </row>
    <row r="158" spans="1:9" x14ac:dyDescent="0.45">
      <c r="A158" s="507"/>
      <c r="B158" s="508"/>
      <c r="C158" s="518"/>
      <c r="D158" s="460"/>
      <c r="E158" s="468"/>
      <c r="F158" s="523"/>
      <c r="G158" s="468"/>
      <c r="H158" s="473"/>
      <c r="I158" s="432"/>
    </row>
    <row r="159" spans="1:9" ht="42.75" x14ac:dyDescent="0.45">
      <c r="A159" s="507"/>
      <c r="B159" s="508"/>
      <c r="C159" s="518"/>
      <c r="D159" s="189" t="s">
        <v>356</v>
      </c>
      <c r="E159" s="218" t="s">
        <v>359</v>
      </c>
      <c r="F159" s="197" t="s">
        <v>356</v>
      </c>
      <c r="G159" s="218" t="s">
        <v>312</v>
      </c>
      <c r="H159" s="228" t="s">
        <v>215</v>
      </c>
      <c r="I159" s="432"/>
    </row>
    <row r="160" spans="1:9" ht="138.75" customHeight="1" x14ac:dyDescent="0.45">
      <c r="A160" s="507"/>
      <c r="B160" s="508"/>
      <c r="C160" s="517" t="s">
        <v>30</v>
      </c>
      <c r="D160" s="452" t="s">
        <v>303</v>
      </c>
      <c r="E160" s="469" t="s">
        <v>416</v>
      </c>
      <c r="F160" s="526" t="s">
        <v>303</v>
      </c>
      <c r="G160" s="469" t="s">
        <v>489</v>
      </c>
      <c r="H160" s="453" t="s">
        <v>215</v>
      </c>
      <c r="I160" s="434" t="s">
        <v>360</v>
      </c>
    </row>
    <row r="161" spans="1:9" x14ac:dyDescent="0.45">
      <c r="A161" s="507"/>
      <c r="B161" s="508"/>
      <c r="C161" s="517"/>
      <c r="D161" s="452"/>
      <c r="E161" s="470"/>
      <c r="F161" s="526"/>
      <c r="G161" s="470"/>
      <c r="H161" s="454"/>
      <c r="I161" s="434"/>
    </row>
    <row r="162" spans="1:9" x14ac:dyDescent="0.45">
      <c r="A162" s="507"/>
      <c r="B162" s="508"/>
      <c r="C162" s="517"/>
      <c r="D162" s="452"/>
      <c r="E162" s="471"/>
      <c r="F162" s="526"/>
      <c r="G162" s="471"/>
      <c r="H162" s="473"/>
      <c r="I162" s="434"/>
    </row>
    <row r="163" spans="1:9" ht="60" customHeight="1" x14ac:dyDescent="0.45">
      <c r="A163" s="507"/>
      <c r="B163" s="508"/>
      <c r="C163" s="517"/>
      <c r="D163" s="441" t="s">
        <v>305</v>
      </c>
      <c r="E163" s="449" t="s">
        <v>488</v>
      </c>
      <c r="F163" s="526" t="s">
        <v>305</v>
      </c>
      <c r="G163" s="469" t="s">
        <v>407</v>
      </c>
      <c r="H163" s="453" t="s">
        <v>215</v>
      </c>
      <c r="I163" s="434"/>
    </row>
    <row r="164" spans="1:9" x14ac:dyDescent="0.45">
      <c r="A164" s="507"/>
      <c r="B164" s="508"/>
      <c r="C164" s="517"/>
      <c r="D164" s="442"/>
      <c r="E164" s="450"/>
      <c r="F164" s="526"/>
      <c r="G164" s="470"/>
      <c r="H164" s="454"/>
      <c r="I164" s="434"/>
    </row>
    <row r="165" spans="1:9" x14ac:dyDescent="0.45">
      <c r="A165" s="507"/>
      <c r="B165" s="508"/>
      <c r="C165" s="517"/>
      <c r="D165" s="443"/>
      <c r="E165" s="451"/>
      <c r="F165" s="526"/>
      <c r="G165" s="471"/>
      <c r="H165" s="473"/>
      <c r="I165" s="434"/>
    </row>
    <row r="166" spans="1:9" ht="42.75" x14ac:dyDescent="0.45">
      <c r="A166" s="507"/>
      <c r="B166" s="508"/>
      <c r="C166" s="517"/>
      <c r="D166" s="190" t="s">
        <v>356</v>
      </c>
      <c r="E166" s="219" t="s">
        <v>361</v>
      </c>
      <c r="F166" s="198" t="s">
        <v>356</v>
      </c>
      <c r="G166" s="219" t="s">
        <v>362</v>
      </c>
      <c r="H166" s="228" t="s">
        <v>215</v>
      </c>
      <c r="I166" s="434"/>
    </row>
    <row r="167" spans="1:9" x14ac:dyDescent="0.45">
      <c r="A167" s="195"/>
      <c r="B167" s="191"/>
      <c r="C167" s="192"/>
      <c r="D167" s="193"/>
      <c r="E167" s="220"/>
      <c r="F167" s="194"/>
      <c r="G167" s="220"/>
      <c r="H167" s="229"/>
      <c r="I167" s="224"/>
    </row>
    <row r="168" spans="1:9" ht="57" customHeight="1" x14ac:dyDescent="0.45">
      <c r="A168" s="507">
        <v>17</v>
      </c>
      <c r="B168" s="508" t="s">
        <v>176</v>
      </c>
      <c r="C168" s="524" t="s">
        <v>27</v>
      </c>
      <c r="D168" s="482" t="s">
        <v>268</v>
      </c>
      <c r="E168" s="447" t="s">
        <v>363</v>
      </c>
      <c r="F168" s="531" t="s">
        <v>268</v>
      </c>
      <c r="G168" s="494" t="s">
        <v>420</v>
      </c>
      <c r="H168" s="453" t="s">
        <v>215</v>
      </c>
      <c r="I168" s="484" t="s">
        <v>332</v>
      </c>
    </row>
    <row r="169" spans="1:9" x14ac:dyDescent="0.45">
      <c r="A169" s="507"/>
      <c r="B169" s="508"/>
      <c r="C169" s="524"/>
      <c r="D169" s="483"/>
      <c r="E169" s="448"/>
      <c r="F169" s="531"/>
      <c r="G169" s="496"/>
      <c r="H169" s="473"/>
      <c r="I169" s="485"/>
    </row>
    <row r="170" spans="1:9" ht="132.75" customHeight="1" x14ac:dyDescent="0.45">
      <c r="A170" s="507"/>
      <c r="B170" s="508"/>
      <c r="C170" s="518" t="s">
        <v>29</v>
      </c>
      <c r="D170" s="459" t="s">
        <v>268</v>
      </c>
      <c r="E170" s="463" t="s">
        <v>490</v>
      </c>
      <c r="F170" s="523" t="s">
        <v>268</v>
      </c>
      <c r="G170" s="466" t="s">
        <v>492</v>
      </c>
      <c r="H170" s="453" t="s">
        <v>215</v>
      </c>
      <c r="I170" s="461" t="s">
        <v>332</v>
      </c>
    </row>
    <row r="171" spans="1:9" x14ac:dyDescent="0.45">
      <c r="A171" s="507"/>
      <c r="B171" s="508"/>
      <c r="C171" s="518"/>
      <c r="D171" s="486"/>
      <c r="E171" s="464"/>
      <c r="F171" s="523"/>
      <c r="G171" s="467"/>
      <c r="H171" s="454"/>
      <c r="I171" s="487"/>
    </row>
    <row r="172" spans="1:9" x14ac:dyDescent="0.45">
      <c r="A172" s="507"/>
      <c r="B172" s="508"/>
      <c r="C172" s="518"/>
      <c r="D172" s="486"/>
      <c r="E172" s="464"/>
      <c r="F172" s="523"/>
      <c r="G172" s="467"/>
      <c r="H172" s="454"/>
      <c r="I172" s="487"/>
    </row>
    <row r="173" spans="1:9" x14ac:dyDescent="0.45">
      <c r="A173" s="507"/>
      <c r="B173" s="508"/>
      <c r="C173" s="518"/>
      <c r="D173" s="460"/>
      <c r="E173" s="465"/>
      <c r="F173" s="523"/>
      <c r="G173" s="468"/>
      <c r="H173" s="473"/>
      <c r="I173" s="462"/>
    </row>
    <row r="174" spans="1:9" ht="234.75" customHeight="1" x14ac:dyDescent="0.45">
      <c r="A174" s="507"/>
      <c r="B174" s="508"/>
      <c r="C174" s="517" t="s">
        <v>30</v>
      </c>
      <c r="D174" s="452" t="s">
        <v>268</v>
      </c>
      <c r="E174" s="469" t="s">
        <v>491</v>
      </c>
      <c r="F174" s="526" t="s">
        <v>268</v>
      </c>
      <c r="G174" s="469" t="s">
        <v>493</v>
      </c>
      <c r="H174" s="453" t="s">
        <v>215</v>
      </c>
      <c r="I174" s="434" t="s">
        <v>332</v>
      </c>
    </row>
    <row r="175" spans="1:9" x14ac:dyDescent="0.45">
      <c r="A175" s="507"/>
      <c r="B175" s="508"/>
      <c r="C175" s="517"/>
      <c r="D175" s="452"/>
      <c r="E175" s="470"/>
      <c r="F175" s="526"/>
      <c r="G175" s="470"/>
      <c r="H175" s="454"/>
      <c r="I175" s="434"/>
    </row>
    <row r="176" spans="1:9" x14ac:dyDescent="0.45">
      <c r="A176" s="507"/>
      <c r="B176" s="508"/>
      <c r="C176" s="517"/>
      <c r="D176" s="452"/>
      <c r="E176" s="471"/>
      <c r="F176" s="526"/>
      <c r="G176" s="471"/>
      <c r="H176" s="473"/>
      <c r="I176" s="434"/>
    </row>
    <row r="177" spans="1:9" x14ac:dyDescent="0.45">
      <c r="A177" s="195"/>
      <c r="B177" s="191"/>
      <c r="C177" s="192"/>
      <c r="D177" s="193"/>
      <c r="E177" s="220"/>
      <c r="F177" s="194"/>
      <c r="G177" s="220"/>
      <c r="H177" s="229"/>
      <c r="I177" s="224"/>
    </row>
    <row r="178" spans="1:9" ht="66.75" customHeight="1" x14ac:dyDescent="0.45">
      <c r="A178" s="507">
        <v>18</v>
      </c>
      <c r="B178" s="508" t="s">
        <v>364</v>
      </c>
      <c r="C178" s="209" t="s">
        <v>27</v>
      </c>
      <c r="D178" s="210" t="s">
        <v>268</v>
      </c>
      <c r="E178" s="216" t="s">
        <v>365</v>
      </c>
      <c r="F178" s="208" t="s">
        <v>268</v>
      </c>
      <c r="G178" s="216" t="s">
        <v>366</v>
      </c>
      <c r="H178" s="232" t="s">
        <v>231</v>
      </c>
      <c r="I178" s="221" t="s">
        <v>367</v>
      </c>
    </row>
    <row r="179" spans="1:9" ht="57" x14ac:dyDescent="0.45">
      <c r="A179" s="507"/>
      <c r="B179" s="508"/>
      <c r="C179" s="206" t="s">
        <v>29</v>
      </c>
      <c r="D179" s="189" t="s">
        <v>268</v>
      </c>
      <c r="E179" s="218" t="s">
        <v>368</v>
      </c>
      <c r="F179" s="197" t="s">
        <v>268</v>
      </c>
      <c r="G179" s="218" t="s">
        <v>369</v>
      </c>
      <c r="H179" s="232" t="s">
        <v>231</v>
      </c>
      <c r="I179" s="222" t="s">
        <v>370</v>
      </c>
    </row>
    <row r="180" spans="1:9" ht="71.25" customHeight="1" x14ac:dyDescent="0.45">
      <c r="A180" s="507"/>
      <c r="B180" s="508"/>
      <c r="C180" s="207" t="s">
        <v>30</v>
      </c>
      <c r="D180" s="190" t="s">
        <v>268</v>
      </c>
      <c r="E180" s="219" t="s">
        <v>368</v>
      </c>
      <c r="F180" s="198" t="s">
        <v>268</v>
      </c>
      <c r="G180" s="219" t="s">
        <v>494</v>
      </c>
      <c r="H180" s="232" t="s">
        <v>231</v>
      </c>
      <c r="I180" s="223" t="s">
        <v>371</v>
      </c>
    </row>
    <row r="181" spans="1:9" x14ac:dyDescent="0.45">
      <c r="A181" s="195"/>
      <c r="B181" s="191"/>
      <c r="C181" s="192"/>
      <c r="D181" s="193"/>
      <c r="E181" s="220"/>
      <c r="F181" s="194"/>
      <c r="G181" s="220"/>
      <c r="H181" s="229"/>
      <c r="I181" s="224"/>
    </row>
    <row r="182" spans="1:9" ht="57" customHeight="1" x14ac:dyDescent="0.45">
      <c r="A182" s="535">
        <v>19</v>
      </c>
      <c r="B182" s="538" t="s">
        <v>32</v>
      </c>
      <c r="C182" s="527" t="s">
        <v>27</v>
      </c>
      <c r="D182" s="482" t="s">
        <v>372</v>
      </c>
      <c r="E182" s="474" t="s">
        <v>421</v>
      </c>
      <c r="F182" s="477" t="s">
        <v>372</v>
      </c>
      <c r="G182" s="479" t="s">
        <v>422</v>
      </c>
      <c r="H182" s="453" t="s">
        <v>215</v>
      </c>
      <c r="I182" s="549" t="s">
        <v>373</v>
      </c>
    </row>
    <row r="183" spans="1:9" x14ac:dyDescent="0.45">
      <c r="A183" s="536"/>
      <c r="B183" s="539"/>
      <c r="C183" s="528"/>
      <c r="D183" s="497"/>
      <c r="E183" s="475"/>
      <c r="F183" s="481"/>
      <c r="G183" s="519"/>
      <c r="H183" s="454"/>
      <c r="I183" s="550"/>
    </row>
    <row r="184" spans="1:9" x14ac:dyDescent="0.45">
      <c r="A184" s="536"/>
      <c r="B184" s="539"/>
      <c r="C184" s="528"/>
      <c r="D184" s="483"/>
      <c r="E184" s="476"/>
      <c r="F184" s="478"/>
      <c r="G184" s="480"/>
      <c r="H184" s="473"/>
      <c r="I184" s="550"/>
    </row>
    <row r="185" spans="1:9" ht="45" customHeight="1" x14ac:dyDescent="0.45">
      <c r="A185" s="536"/>
      <c r="B185" s="539"/>
      <c r="C185" s="528"/>
      <c r="D185" s="482" t="s">
        <v>305</v>
      </c>
      <c r="E185" s="474" t="s">
        <v>423</v>
      </c>
      <c r="F185" s="477" t="s">
        <v>305</v>
      </c>
      <c r="G185" s="479" t="s">
        <v>342</v>
      </c>
      <c r="H185" s="453" t="s">
        <v>215</v>
      </c>
      <c r="I185" s="550"/>
    </row>
    <row r="186" spans="1:9" x14ac:dyDescent="0.45">
      <c r="A186" s="536"/>
      <c r="B186" s="539"/>
      <c r="C186" s="528"/>
      <c r="D186" s="483"/>
      <c r="E186" s="476"/>
      <c r="F186" s="478"/>
      <c r="G186" s="480"/>
      <c r="H186" s="454"/>
      <c r="I186" s="550"/>
    </row>
    <row r="187" spans="1:9" ht="53.45" customHeight="1" x14ac:dyDescent="0.45">
      <c r="A187" s="536"/>
      <c r="B187" s="539"/>
      <c r="C187" s="529"/>
      <c r="D187" s="210" t="s">
        <v>374</v>
      </c>
      <c r="E187" s="216" t="s">
        <v>375</v>
      </c>
      <c r="F187" s="208" t="s">
        <v>374</v>
      </c>
      <c r="G187" s="216" t="s">
        <v>310</v>
      </c>
      <c r="H187" s="232" t="s">
        <v>231</v>
      </c>
      <c r="I187" s="551"/>
    </row>
    <row r="188" spans="1:9" ht="78.75" customHeight="1" x14ac:dyDescent="0.45">
      <c r="A188" s="536"/>
      <c r="B188" s="539"/>
      <c r="C188" s="520" t="s">
        <v>29</v>
      </c>
      <c r="D188" s="459" t="s">
        <v>372</v>
      </c>
      <c r="E188" s="455" t="s">
        <v>421</v>
      </c>
      <c r="F188" s="488" t="s">
        <v>372</v>
      </c>
      <c r="G188" s="491" t="s">
        <v>424</v>
      </c>
      <c r="H188" s="453" t="s">
        <v>215</v>
      </c>
      <c r="I188" s="461" t="s">
        <v>376</v>
      </c>
    </row>
    <row r="189" spans="1:9" x14ac:dyDescent="0.45">
      <c r="A189" s="536"/>
      <c r="B189" s="539"/>
      <c r="C189" s="521"/>
      <c r="D189" s="486"/>
      <c r="E189" s="472"/>
      <c r="F189" s="490"/>
      <c r="G189" s="492"/>
      <c r="H189" s="454"/>
      <c r="I189" s="487"/>
    </row>
    <row r="190" spans="1:9" x14ac:dyDescent="0.45">
      <c r="A190" s="536"/>
      <c r="B190" s="539"/>
      <c r="C190" s="521"/>
      <c r="D190" s="460"/>
      <c r="E190" s="456"/>
      <c r="F190" s="489"/>
      <c r="G190" s="493"/>
      <c r="H190" s="473"/>
      <c r="I190" s="487"/>
    </row>
    <row r="191" spans="1:9" ht="42" customHeight="1" x14ac:dyDescent="0.45">
      <c r="A191" s="536"/>
      <c r="B191" s="539"/>
      <c r="C191" s="521"/>
      <c r="D191" s="459" t="s">
        <v>305</v>
      </c>
      <c r="E191" s="455" t="s">
        <v>423</v>
      </c>
      <c r="F191" s="488" t="s">
        <v>305</v>
      </c>
      <c r="G191" s="466" t="s">
        <v>412</v>
      </c>
      <c r="H191" s="453" t="s">
        <v>215</v>
      </c>
      <c r="I191" s="487"/>
    </row>
    <row r="192" spans="1:9" x14ac:dyDescent="0.45">
      <c r="A192" s="536"/>
      <c r="B192" s="539"/>
      <c r="C192" s="521"/>
      <c r="D192" s="460"/>
      <c r="E192" s="456"/>
      <c r="F192" s="489"/>
      <c r="G192" s="468"/>
      <c r="H192" s="473"/>
      <c r="I192" s="487"/>
    </row>
    <row r="193" spans="1:9" ht="42.75" x14ac:dyDescent="0.45">
      <c r="A193" s="536"/>
      <c r="B193" s="539"/>
      <c r="C193" s="522"/>
      <c r="D193" s="189" t="s">
        <v>374</v>
      </c>
      <c r="E193" s="218" t="s">
        <v>377</v>
      </c>
      <c r="F193" s="197" t="s">
        <v>374</v>
      </c>
      <c r="G193" s="218" t="s">
        <v>312</v>
      </c>
      <c r="H193" s="242" t="s">
        <v>231</v>
      </c>
      <c r="I193" s="462"/>
    </row>
    <row r="194" spans="1:9" ht="140.25" customHeight="1" x14ac:dyDescent="0.45">
      <c r="A194" s="536"/>
      <c r="B194" s="539"/>
      <c r="C194" s="541" t="s">
        <v>30</v>
      </c>
      <c r="D194" s="441" t="s">
        <v>372</v>
      </c>
      <c r="E194" s="546" t="s">
        <v>421</v>
      </c>
      <c r="F194" s="504" t="s">
        <v>372</v>
      </c>
      <c r="G194" s="532" t="s">
        <v>495</v>
      </c>
      <c r="H194" s="453" t="s">
        <v>215</v>
      </c>
      <c r="I194" s="444" t="s">
        <v>378</v>
      </c>
    </row>
    <row r="195" spans="1:9" x14ac:dyDescent="0.45">
      <c r="A195" s="536"/>
      <c r="B195" s="539"/>
      <c r="C195" s="542"/>
      <c r="D195" s="442"/>
      <c r="E195" s="547"/>
      <c r="F195" s="505"/>
      <c r="G195" s="533"/>
      <c r="H195" s="454"/>
      <c r="I195" s="445"/>
    </row>
    <row r="196" spans="1:9" ht="30" customHeight="1" x14ac:dyDescent="0.45">
      <c r="A196" s="536"/>
      <c r="B196" s="539"/>
      <c r="C196" s="542"/>
      <c r="D196" s="443"/>
      <c r="E196" s="548"/>
      <c r="F196" s="506"/>
      <c r="G196" s="534"/>
      <c r="H196" s="473"/>
      <c r="I196" s="445"/>
    </row>
    <row r="197" spans="1:9" ht="44.25" customHeight="1" x14ac:dyDescent="0.45">
      <c r="A197" s="536"/>
      <c r="B197" s="539"/>
      <c r="C197" s="542"/>
      <c r="D197" s="441" t="s">
        <v>305</v>
      </c>
      <c r="E197" s="546" t="s">
        <v>423</v>
      </c>
      <c r="F197" s="504" t="s">
        <v>305</v>
      </c>
      <c r="G197" s="544" t="s">
        <v>407</v>
      </c>
      <c r="H197" s="453" t="s">
        <v>215</v>
      </c>
      <c r="I197" s="445"/>
    </row>
    <row r="198" spans="1:9" ht="28.5" customHeight="1" x14ac:dyDescent="0.45">
      <c r="A198" s="536"/>
      <c r="B198" s="539"/>
      <c r="C198" s="542"/>
      <c r="D198" s="443"/>
      <c r="E198" s="548"/>
      <c r="F198" s="506"/>
      <c r="G198" s="545"/>
      <c r="H198" s="473"/>
      <c r="I198" s="445"/>
    </row>
    <row r="199" spans="1:9" ht="42.75" x14ac:dyDescent="0.45">
      <c r="A199" s="537"/>
      <c r="B199" s="540"/>
      <c r="C199" s="543"/>
      <c r="D199" s="190" t="s">
        <v>374</v>
      </c>
      <c r="E199" s="219" t="s">
        <v>377</v>
      </c>
      <c r="F199" s="198" t="s">
        <v>374</v>
      </c>
      <c r="G199" s="219" t="s">
        <v>315</v>
      </c>
      <c r="H199" s="242" t="s">
        <v>231</v>
      </c>
      <c r="I199" s="446"/>
    </row>
    <row r="200" spans="1:9" x14ac:dyDescent="0.45">
      <c r="A200" s="195"/>
      <c r="B200" s="191"/>
      <c r="C200" s="192"/>
      <c r="D200" s="193"/>
      <c r="E200" s="220"/>
      <c r="F200" s="194"/>
      <c r="G200" s="220"/>
      <c r="H200" s="229"/>
      <c r="I200" s="224"/>
    </row>
    <row r="201" spans="1:9" ht="47.25" customHeight="1" x14ac:dyDescent="0.45">
      <c r="A201" s="507">
        <v>20</v>
      </c>
      <c r="B201" s="508" t="s">
        <v>379</v>
      </c>
      <c r="C201" s="209" t="s">
        <v>27</v>
      </c>
      <c r="D201" s="210" t="s">
        <v>268</v>
      </c>
      <c r="E201" s="216" t="s">
        <v>380</v>
      </c>
      <c r="F201" s="208" t="s">
        <v>268</v>
      </c>
      <c r="G201" s="216" t="s">
        <v>381</v>
      </c>
      <c r="H201" s="228" t="s">
        <v>215</v>
      </c>
      <c r="I201" s="221" t="s">
        <v>382</v>
      </c>
    </row>
    <row r="202" spans="1:9" ht="49.5" customHeight="1" x14ac:dyDescent="0.45">
      <c r="A202" s="507"/>
      <c r="B202" s="508"/>
      <c r="C202" s="206" t="s">
        <v>29</v>
      </c>
      <c r="D202" s="189" t="s">
        <v>268</v>
      </c>
      <c r="E202" s="218" t="s">
        <v>380</v>
      </c>
      <c r="F202" s="197" t="s">
        <v>268</v>
      </c>
      <c r="G202" s="218" t="s">
        <v>496</v>
      </c>
      <c r="H202" s="228" t="s">
        <v>215</v>
      </c>
      <c r="I202" s="222" t="s">
        <v>383</v>
      </c>
    </row>
    <row r="203" spans="1:9" ht="82.5" customHeight="1" x14ac:dyDescent="0.45">
      <c r="A203" s="507"/>
      <c r="B203" s="508"/>
      <c r="C203" s="207" t="s">
        <v>30</v>
      </c>
      <c r="D203" s="190" t="s">
        <v>268</v>
      </c>
      <c r="E203" s="219" t="s">
        <v>380</v>
      </c>
      <c r="F203" s="198" t="s">
        <v>268</v>
      </c>
      <c r="G203" s="219" t="s">
        <v>497</v>
      </c>
      <c r="H203" s="228" t="s">
        <v>215</v>
      </c>
      <c r="I203" s="223" t="s">
        <v>349</v>
      </c>
    </row>
    <row r="204" spans="1:9" x14ac:dyDescent="0.45">
      <c r="A204" s="195"/>
      <c r="B204" s="191"/>
      <c r="C204" s="192"/>
      <c r="D204" s="193"/>
      <c r="E204" s="220"/>
      <c r="F204" s="194"/>
      <c r="G204" s="220"/>
      <c r="H204" s="229"/>
      <c r="I204" s="224"/>
    </row>
    <row r="205" spans="1:9" ht="28.5" x14ac:dyDescent="0.45">
      <c r="A205" s="507">
        <v>23</v>
      </c>
      <c r="B205" s="508" t="s">
        <v>34</v>
      </c>
      <c r="C205" s="527" t="s">
        <v>27</v>
      </c>
      <c r="D205" s="210" t="s">
        <v>384</v>
      </c>
      <c r="E205" s="216" t="s">
        <v>385</v>
      </c>
      <c r="F205" s="208" t="s">
        <v>384</v>
      </c>
      <c r="G205" s="216" t="s">
        <v>310</v>
      </c>
      <c r="H205" s="228" t="s">
        <v>215</v>
      </c>
      <c r="I205" s="530" t="s">
        <v>332</v>
      </c>
    </row>
    <row r="206" spans="1:9" ht="42.75" customHeight="1" x14ac:dyDescent="0.45">
      <c r="A206" s="507"/>
      <c r="B206" s="508"/>
      <c r="C206" s="528"/>
      <c r="D206" s="482" t="s">
        <v>386</v>
      </c>
      <c r="E206" s="484" t="s">
        <v>387</v>
      </c>
      <c r="F206" s="531" t="s">
        <v>386</v>
      </c>
      <c r="G206" s="479" t="s">
        <v>425</v>
      </c>
      <c r="H206" s="453" t="s">
        <v>215</v>
      </c>
      <c r="I206" s="530"/>
    </row>
    <row r="207" spans="1:9" x14ac:dyDescent="0.45">
      <c r="A207" s="507"/>
      <c r="B207" s="508"/>
      <c r="C207" s="528"/>
      <c r="D207" s="483"/>
      <c r="E207" s="485"/>
      <c r="F207" s="531"/>
      <c r="G207" s="480"/>
      <c r="H207" s="473"/>
      <c r="I207" s="530"/>
    </row>
    <row r="208" spans="1:9" x14ac:dyDescent="0.45">
      <c r="A208" s="507"/>
      <c r="B208" s="508"/>
      <c r="C208" s="529"/>
      <c r="D208" s="210" t="s">
        <v>388</v>
      </c>
      <c r="E208" s="216" t="s">
        <v>389</v>
      </c>
      <c r="F208" s="208" t="s">
        <v>388</v>
      </c>
      <c r="G208" s="216" t="s">
        <v>342</v>
      </c>
      <c r="H208" s="228" t="s">
        <v>215</v>
      </c>
      <c r="I208" s="530"/>
    </row>
    <row r="209" spans="1:9" ht="48.75" customHeight="1" x14ac:dyDescent="0.45">
      <c r="A209" s="507"/>
      <c r="B209" s="508"/>
      <c r="C209" s="518" t="s">
        <v>29</v>
      </c>
      <c r="D209" s="189" t="s">
        <v>384</v>
      </c>
      <c r="E209" s="218" t="s">
        <v>385</v>
      </c>
      <c r="F209" s="197" t="s">
        <v>384</v>
      </c>
      <c r="G209" s="218" t="s">
        <v>312</v>
      </c>
      <c r="H209" s="228" t="s">
        <v>215</v>
      </c>
      <c r="I209" s="432" t="s">
        <v>390</v>
      </c>
    </row>
    <row r="210" spans="1:9" ht="71.25" customHeight="1" x14ac:dyDescent="0.45">
      <c r="A210" s="507"/>
      <c r="B210" s="508"/>
      <c r="C210" s="518"/>
      <c r="D210" s="459" t="s">
        <v>386</v>
      </c>
      <c r="E210" s="461" t="s">
        <v>387</v>
      </c>
      <c r="F210" s="523" t="s">
        <v>386</v>
      </c>
      <c r="G210" s="457" t="s">
        <v>426</v>
      </c>
      <c r="H210" s="453" t="s">
        <v>215</v>
      </c>
      <c r="I210" s="432"/>
    </row>
    <row r="211" spans="1:9" x14ac:dyDescent="0.45">
      <c r="A211" s="507"/>
      <c r="B211" s="508"/>
      <c r="C211" s="518"/>
      <c r="D211" s="460"/>
      <c r="E211" s="462"/>
      <c r="F211" s="523"/>
      <c r="G211" s="458"/>
      <c r="H211" s="473"/>
      <c r="I211" s="432"/>
    </row>
    <row r="212" spans="1:9" ht="28.5" customHeight="1" x14ac:dyDescent="0.45">
      <c r="A212" s="507"/>
      <c r="B212" s="508"/>
      <c r="C212" s="518"/>
      <c r="D212" s="459" t="s">
        <v>388</v>
      </c>
      <c r="E212" s="461" t="s">
        <v>389</v>
      </c>
      <c r="F212" s="523" t="s">
        <v>388</v>
      </c>
      <c r="G212" s="457" t="s">
        <v>427</v>
      </c>
      <c r="H212" s="453" t="s">
        <v>215</v>
      </c>
      <c r="I212" s="432"/>
    </row>
    <row r="213" spans="1:9" x14ac:dyDescent="0.45">
      <c r="A213" s="507"/>
      <c r="B213" s="508"/>
      <c r="C213" s="518"/>
      <c r="D213" s="460"/>
      <c r="E213" s="462"/>
      <c r="F213" s="523"/>
      <c r="G213" s="458"/>
      <c r="H213" s="473"/>
      <c r="I213" s="432"/>
    </row>
    <row r="214" spans="1:9" ht="28.5" x14ac:dyDescent="0.45">
      <c r="A214" s="507"/>
      <c r="B214" s="508"/>
      <c r="C214" s="517" t="s">
        <v>30</v>
      </c>
      <c r="D214" s="190" t="s">
        <v>384</v>
      </c>
      <c r="E214" s="219" t="s">
        <v>385</v>
      </c>
      <c r="F214" s="198" t="s">
        <v>384</v>
      </c>
      <c r="G214" s="219" t="s">
        <v>315</v>
      </c>
      <c r="H214" s="228" t="s">
        <v>215</v>
      </c>
      <c r="I214" s="434" t="s">
        <v>227</v>
      </c>
    </row>
    <row r="215" spans="1:9" ht="57" customHeight="1" x14ac:dyDescent="0.45">
      <c r="A215" s="507"/>
      <c r="B215" s="508"/>
      <c r="C215" s="517"/>
      <c r="D215" s="441" t="s">
        <v>386</v>
      </c>
      <c r="E215" s="444" t="s">
        <v>387</v>
      </c>
      <c r="F215" s="526" t="s">
        <v>386</v>
      </c>
      <c r="G215" s="532" t="s">
        <v>428</v>
      </c>
      <c r="H215" s="453" t="s">
        <v>215</v>
      </c>
      <c r="I215" s="434"/>
    </row>
    <row r="216" spans="1:9" x14ac:dyDescent="0.45">
      <c r="A216" s="507"/>
      <c r="B216" s="508"/>
      <c r="C216" s="517"/>
      <c r="D216" s="442"/>
      <c r="E216" s="445"/>
      <c r="F216" s="526"/>
      <c r="G216" s="533"/>
      <c r="H216" s="454"/>
      <c r="I216" s="434"/>
    </row>
    <row r="217" spans="1:9" x14ac:dyDescent="0.45">
      <c r="A217" s="507"/>
      <c r="B217" s="508"/>
      <c r="C217" s="517"/>
      <c r="D217" s="443"/>
      <c r="E217" s="446"/>
      <c r="F217" s="526"/>
      <c r="G217" s="534"/>
      <c r="H217" s="473"/>
      <c r="I217" s="434"/>
    </row>
    <row r="218" spans="1:9" ht="28.5" customHeight="1" x14ac:dyDescent="0.45">
      <c r="A218" s="507"/>
      <c r="B218" s="508"/>
      <c r="C218" s="517"/>
      <c r="D218" s="441" t="s">
        <v>388</v>
      </c>
      <c r="E218" s="444" t="s">
        <v>389</v>
      </c>
      <c r="F218" s="526" t="s">
        <v>388</v>
      </c>
      <c r="G218" s="532" t="s">
        <v>429</v>
      </c>
      <c r="H218" s="453" t="s">
        <v>215</v>
      </c>
      <c r="I218" s="434"/>
    </row>
    <row r="219" spans="1:9" x14ac:dyDescent="0.45">
      <c r="A219" s="507"/>
      <c r="B219" s="508"/>
      <c r="C219" s="517"/>
      <c r="D219" s="442"/>
      <c r="E219" s="445"/>
      <c r="F219" s="526"/>
      <c r="G219" s="533"/>
      <c r="H219" s="454"/>
      <c r="I219" s="434"/>
    </row>
    <row r="220" spans="1:9" x14ac:dyDescent="0.45">
      <c r="A220" s="507"/>
      <c r="B220" s="508"/>
      <c r="C220" s="517"/>
      <c r="D220" s="443"/>
      <c r="E220" s="446"/>
      <c r="F220" s="526"/>
      <c r="G220" s="534"/>
      <c r="H220" s="473"/>
      <c r="I220" s="434"/>
    </row>
    <row r="221" spans="1:9" x14ac:dyDescent="0.45">
      <c r="A221" s="195"/>
      <c r="B221" s="191"/>
      <c r="C221" s="192"/>
      <c r="D221" s="193"/>
      <c r="E221" s="220"/>
      <c r="F221" s="194"/>
      <c r="G221" s="220"/>
      <c r="H221" s="229"/>
      <c r="I221" s="224"/>
    </row>
    <row r="222" spans="1:9" x14ac:dyDescent="0.45">
      <c r="A222" s="507">
        <v>24</v>
      </c>
      <c r="B222" s="508" t="s">
        <v>391</v>
      </c>
      <c r="C222" s="209" t="s">
        <v>27</v>
      </c>
      <c r="D222" s="210" t="s">
        <v>268</v>
      </c>
      <c r="E222" s="216" t="s">
        <v>357</v>
      </c>
      <c r="F222" s="208" t="s">
        <v>268</v>
      </c>
      <c r="G222" s="216" t="s">
        <v>357</v>
      </c>
      <c r="H222" s="228" t="s">
        <v>357</v>
      </c>
      <c r="I222" s="221" t="s">
        <v>357</v>
      </c>
    </row>
    <row r="223" spans="1:9" ht="97.5" customHeight="1" x14ac:dyDescent="0.45">
      <c r="A223" s="507"/>
      <c r="B223" s="508"/>
      <c r="C223" s="206" t="s">
        <v>29</v>
      </c>
      <c r="D223" s="189" t="s">
        <v>268</v>
      </c>
      <c r="E223" s="218" t="s">
        <v>392</v>
      </c>
      <c r="F223" s="197" t="s">
        <v>268</v>
      </c>
      <c r="G223" s="218" t="s">
        <v>312</v>
      </c>
      <c r="H223" s="236" t="s">
        <v>246</v>
      </c>
      <c r="I223" s="222" t="s">
        <v>393</v>
      </c>
    </row>
    <row r="224" spans="1:9" ht="63" customHeight="1" x14ac:dyDescent="0.45">
      <c r="A224" s="507"/>
      <c r="B224" s="508"/>
      <c r="C224" s="207" t="s">
        <v>30</v>
      </c>
      <c r="D224" s="190" t="s">
        <v>268</v>
      </c>
      <c r="E224" s="219" t="s">
        <v>394</v>
      </c>
      <c r="F224" s="198" t="s">
        <v>268</v>
      </c>
      <c r="G224" s="219" t="s">
        <v>315</v>
      </c>
      <c r="H224" s="236" t="s">
        <v>246</v>
      </c>
      <c r="I224" s="223" t="s">
        <v>395</v>
      </c>
    </row>
    <row r="225" spans="1:9" ht="14.65" thickBot="1" x14ac:dyDescent="0.5">
      <c r="A225" s="211"/>
      <c r="B225" s="212"/>
      <c r="C225" s="213"/>
      <c r="D225" s="214"/>
      <c r="E225" s="214"/>
      <c r="F225" s="215"/>
      <c r="G225" s="214"/>
      <c r="H225" s="237"/>
      <c r="I225" s="225"/>
    </row>
    <row r="226" spans="1:9" ht="14.65" thickTop="1" x14ac:dyDescent="0.45">
      <c r="A226" s="199"/>
      <c r="B226" s="204"/>
      <c r="C226" s="201"/>
      <c r="D226" s="200"/>
      <c r="E226" s="200"/>
      <c r="F226" s="240"/>
      <c r="G226" s="200"/>
      <c r="H226" s="234"/>
      <c r="I226" s="200"/>
    </row>
    <row r="227" spans="1:9" ht="14.65" thickBot="1" x14ac:dyDescent="0.5">
      <c r="A227" s="199"/>
      <c r="B227" s="204"/>
      <c r="C227" s="201"/>
      <c r="D227" s="200"/>
      <c r="E227" s="200"/>
      <c r="F227" s="240"/>
      <c r="G227" s="200"/>
      <c r="H227" s="234"/>
      <c r="I227" s="200"/>
    </row>
    <row r="228" spans="1:9" ht="15" thickTop="1" thickBot="1" x14ac:dyDescent="0.5">
      <c r="A228" s="509" t="s">
        <v>396</v>
      </c>
      <c r="B228" s="510"/>
      <c r="C228" s="509" t="s">
        <v>268</v>
      </c>
      <c r="D228" s="511"/>
      <c r="E228" s="511"/>
      <c r="F228" s="511"/>
      <c r="G228" s="510"/>
      <c r="H228" s="235" t="s">
        <v>209</v>
      </c>
      <c r="I228" s="187" t="s">
        <v>431</v>
      </c>
    </row>
    <row r="229" spans="1:9" ht="88.15" customHeight="1" thickTop="1" x14ac:dyDescent="0.45">
      <c r="A229" s="512" t="s">
        <v>397</v>
      </c>
      <c r="B229" s="513"/>
      <c r="C229" s="514" t="s">
        <v>398</v>
      </c>
      <c r="D229" s="515"/>
      <c r="E229" s="515"/>
      <c r="F229" s="515"/>
      <c r="G229" s="516"/>
      <c r="H229" s="238" t="s">
        <v>231</v>
      </c>
      <c r="I229" s="202" t="s">
        <v>399</v>
      </c>
    </row>
    <row r="230" spans="1:9" ht="266.25" customHeight="1" x14ac:dyDescent="0.45">
      <c r="A230" s="499" t="s">
        <v>400</v>
      </c>
      <c r="B230" s="500"/>
      <c r="C230" s="501" t="s">
        <v>430</v>
      </c>
      <c r="D230" s="502"/>
      <c r="E230" s="502"/>
      <c r="F230" s="502"/>
      <c r="G230" s="503"/>
      <c r="H230" s="232" t="s">
        <v>231</v>
      </c>
      <c r="I230" s="203" t="s">
        <v>401</v>
      </c>
    </row>
    <row r="234" spans="1:9" ht="14.65" thickBot="1" x14ac:dyDescent="0.5"/>
    <row r="235" spans="1:9" ht="15" customHeight="1" thickTop="1" thickBot="1" x14ac:dyDescent="0.5">
      <c r="A235" s="439" t="s">
        <v>529</v>
      </c>
      <c r="B235" s="439"/>
      <c r="C235" s="303"/>
      <c r="D235" s="424" t="s">
        <v>207</v>
      </c>
      <c r="E235" s="425"/>
      <c r="F235" s="426" t="s">
        <v>208</v>
      </c>
      <c r="G235" s="425"/>
      <c r="H235" s="235" t="s">
        <v>209</v>
      </c>
      <c r="I235" s="270" t="s">
        <v>431</v>
      </c>
    </row>
    <row r="236" spans="1:9" ht="34.9" customHeight="1" thickTop="1" x14ac:dyDescent="0.45">
      <c r="A236" s="440"/>
      <c r="B236" s="440"/>
      <c r="C236" s="304" t="s">
        <v>357</v>
      </c>
      <c r="D236" s="427" t="s">
        <v>522</v>
      </c>
      <c r="E236" s="428"/>
      <c r="F236" s="427" t="s">
        <v>523</v>
      </c>
      <c r="G236" s="428"/>
      <c r="H236" s="302"/>
      <c r="I236" s="301"/>
    </row>
    <row r="237" spans="1:9" ht="41.25" customHeight="1" x14ac:dyDescent="0.45">
      <c r="A237" s="440"/>
      <c r="B237" s="440"/>
      <c r="C237" s="305" t="s">
        <v>58</v>
      </c>
      <c r="D237" s="429" t="s">
        <v>522</v>
      </c>
      <c r="E237" s="430"/>
      <c r="F237" s="429" t="s">
        <v>524</v>
      </c>
      <c r="G237" s="430"/>
      <c r="H237" s="273"/>
      <c r="I237" s="273"/>
    </row>
    <row r="238" spans="1:9" ht="39" customHeight="1" x14ac:dyDescent="0.45">
      <c r="A238" s="440"/>
      <c r="B238" s="440"/>
      <c r="C238" s="272" t="s">
        <v>19</v>
      </c>
      <c r="D238" s="431" t="s">
        <v>525</v>
      </c>
      <c r="E238" s="432"/>
      <c r="F238" s="435" t="s">
        <v>527</v>
      </c>
      <c r="G238" s="436"/>
      <c r="H238" s="275"/>
      <c r="I238" s="275"/>
    </row>
    <row r="239" spans="1:9" ht="28.5" customHeight="1" x14ac:dyDescent="0.45">
      <c r="A239" s="440"/>
      <c r="B239" s="440"/>
      <c r="C239" s="271" t="s">
        <v>20</v>
      </c>
      <c r="D239" s="433" t="s">
        <v>526</v>
      </c>
      <c r="E239" s="434"/>
      <c r="F239" s="437" t="s">
        <v>528</v>
      </c>
      <c r="G239" s="438"/>
      <c r="H239" s="274"/>
      <c r="I239" s="274"/>
    </row>
    <row r="243" spans="2:6" x14ac:dyDescent="0.45">
      <c r="B243" s="306" t="s">
        <v>530</v>
      </c>
      <c r="C243" s="306" t="s">
        <v>531</v>
      </c>
      <c r="D243" s="306" t="s">
        <v>532</v>
      </c>
      <c r="E243" s="306" t="s">
        <v>533</v>
      </c>
      <c r="F243" s="306" t="s">
        <v>534</v>
      </c>
    </row>
    <row r="244" spans="2:6" ht="370.5" x14ac:dyDescent="0.45">
      <c r="B244" s="307" t="s">
        <v>517</v>
      </c>
      <c r="C244" s="307" t="s">
        <v>535</v>
      </c>
      <c r="D244" s="307" t="s">
        <v>545</v>
      </c>
      <c r="E244" s="307" t="s">
        <v>546</v>
      </c>
      <c r="F244" s="307" t="s">
        <v>538</v>
      </c>
    </row>
    <row r="245" spans="2:6" ht="370.5" customHeight="1" x14ac:dyDescent="0.45">
      <c r="B245" s="307" t="s">
        <v>518</v>
      </c>
      <c r="C245" s="307" t="s">
        <v>535</v>
      </c>
      <c r="D245" s="307" t="s">
        <v>536</v>
      </c>
      <c r="E245" s="307" t="s">
        <v>537</v>
      </c>
      <c r="F245" s="307" t="s">
        <v>538</v>
      </c>
    </row>
    <row r="246" spans="2:6" ht="135.75" customHeight="1" x14ac:dyDescent="0.45">
      <c r="B246" s="307" t="s">
        <v>519</v>
      </c>
      <c r="C246" s="307" t="s">
        <v>535</v>
      </c>
      <c r="D246" s="307" t="s">
        <v>539</v>
      </c>
      <c r="E246" s="307" t="s">
        <v>540</v>
      </c>
      <c r="F246" s="307" t="s">
        <v>538</v>
      </c>
    </row>
    <row r="247" spans="2:6" ht="175.5" customHeight="1" x14ac:dyDescent="0.45">
      <c r="B247" s="307" t="s">
        <v>520</v>
      </c>
      <c r="C247" s="307" t="s">
        <v>535</v>
      </c>
      <c r="D247" s="307" t="s">
        <v>541</v>
      </c>
      <c r="E247" s="307" t="s">
        <v>542</v>
      </c>
      <c r="F247" s="307" t="s">
        <v>538</v>
      </c>
    </row>
    <row r="248" spans="2:6" ht="231.75" customHeight="1" x14ac:dyDescent="0.45">
      <c r="B248" s="307" t="s">
        <v>521</v>
      </c>
      <c r="C248" s="307" t="s">
        <v>535</v>
      </c>
      <c r="D248" s="307" t="s">
        <v>543</v>
      </c>
      <c r="E248" s="307" t="s">
        <v>544</v>
      </c>
      <c r="F248" s="307" t="s">
        <v>538</v>
      </c>
    </row>
  </sheetData>
  <mergeCells count="353">
    <mergeCell ref="A16:A24"/>
    <mergeCell ref="B16:B24"/>
    <mergeCell ref="C16:C18"/>
    <mergeCell ref="C19:C21"/>
    <mergeCell ref="C22:C24"/>
    <mergeCell ref="A1:B1"/>
    <mergeCell ref="D1:E1"/>
    <mergeCell ref="A35:B35"/>
    <mergeCell ref="C35:G35"/>
    <mergeCell ref="F1:G1"/>
    <mergeCell ref="A2:A14"/>
    <mergeCell ref="B2:B7"/>
    <mergeCell ref="C2:C3"/>
    <mergeCell ref="C4:C5"/>
    <mergeCell ref="C6:C7"/>
    <mergeCell ref="B9:B14"/>
    <mergeCell ref="C9:C10"/>
    <mergeCell ref="C11:C12"/>
    <mergeCell ref="C13:C14"/>
    <mergeCell ref="A36:B36"/>
    <mergeCell ref="C36:G36"/>
    <mergeCell ref="A37:B37"/>
    <mergeCell ref="C37:G37"/>
    <mergeCell ref="A26:A31"/>
    <mergeCell ref="B26:B31"/>
    <mergeCell ref="C26:C27"/>
    <mergeCell ref="C28:C29"/>
    <mergeCell ref="C30:C31"/>
    <mergeCell ref="D26:D27"/>
    <mergeCell ref="E26:E27"/>
    <mergeCell ref="D28:D29"/>
    <mergeCell ref="E28:E29"/>
    <mergeCell ref="D30:D31"/>
    <mergeCell ref="E30:E31"/>
    <mergeCell ref="A38:B38"/>
    <mergeCell ref="C38:G38"/>
    <mergeCell ref="A41:B41"/>
    <mergeCell ref="D41:E41"/>
    <mergeCell ref="F41:G41"/>
    <mergeCell ref="A42:A44"/>
    <mergeCell ref="B42:B44"/>
    <mergeCell ref="I63:I66"/>
    <mergeCell ref="F67:F69"/>
    <mergeCell ref="H67:H69"/>
    <mergeCell ref="I67:I73"/>
    <mergeCell ref="F70:F73"/>
    <mergeCell ref="C58:C61"/>
    <mergeCell ref="D58:D61"/>
    <mergeCell ref="H58:H61"/>
    <mergeCell ref="I58:I61"/>
    <mergeCell ref="A63:A77"/>
    <mergeCell ref="B63:B77"/>
    <mergeCell ref="C63:C66"/>
    <mergeCell ref="F63:F65"/>
    <mergeCell ref="A46:A61"/>
    <mergeCell ref="B46:B61"/>
    <mergeCell ref="C46:C49"/>
    <mergeCell ref="D46:D49"/>
    <mergeCell ref="H46:H49"/>
    <mergeCell ref="I46:I49"/>
    <mergeCell ref="C50:C57"/>
    <mergeCell ref="D50:D57"/>
    <mergeCell ref="H50:H57"/>
    <mergeCell ref="G50:G57"/>
    <mergeCell ref="E50:E57"/>
    <mergeCell ref="G63:G65"/>
    <mergeCell ref="E63:E66"/>
    <mergeCell ref="I50:I57"/>
    <mergeCell ref="D63:D66"/>
    <mergeCell ref="I74:I77"/>
    <mergeCell ref="F75:F77"/>
    <mergeCell ref="A83:A91"/>
    <mergeCell ref="B83:B91"/>
    <mergeCell ref="C84:C86"/>
    <mergeCell ref="F84:F86"/>
    <mergeCell ref="F87:F91"/>
    <mergeCell ref="H70:H73"/>
    <mergeCell ref="C74:C77"/>
    <mergeCell ref="C67:C73"/>
    <mergeCell ref="H84:H86"/>
    <mergeCell ref="D74:D77"/>
    <mergeCell ref="G67:G69"/>
    <mergeCell ref="E67:E73"/>
    <mergeCell ref="A79:A81"/>
    <mergeCell ref="B79:B81"/>
    <mergeCell ref="H75:H77"/>
    <mergeCell ref="G70:G73"/>
    <mergeCell ref="G75:G77"/>
    <mergeCell ref="D67:D73"/>
    <mergeCell ref="I84:I86"/>
    <mergeCell ref="C87:C91"/>
    <mergeCell ref="D87:D91"/>
    <mergeCell ref="H87:H91"/>
    <mergeCell ref="I87:I91"/>
    <mergeCell ref="G84:G86"/>
    <mergeCell ref="D84:D86"/>
    <mergeCell ref="E84:E86"/>
    <mergeCell ref="C100:C102"/>
    <mergeCell ref="I100:I102"/>
    <mergeCell ref="F101:F102"/>
    <mergeCell ref="H101:H102"/>
    <mergeCell ref="G87:G91"/>
    <mergeCell ref="E87:E91"/>
    <mergeCell ref="C103:C106"/>
    <mergeCell ref="I103:I106"/>
    <mergeCell ref="F104:F106"/>
    <mergeCell ref="H104:H106"/>
    <mergeCell ref="A93:A96"/>
    <mergeCell ref="B93:B96"/>
    <mergeCell ref="C93:C94"/>
    <mergeCell ref="D93:D94"/>
    <mergeCell ref="I93:I94"/>
    <mergeCell ref="A98:A106"/>
    <mergeCell ref="B98:B106"/>
    <mergeCell ref="C98:C99"/>
    <mergeCell ref="I98:I99"/>
    <mergeCell ref="G101:G102"/>
    <mergeCell ref="G104:G106"/>
    <mergeCell ref="E93:E94"/>
    <mergeCell ref="F93:F94"/>
    <mergeCell ref="G93:G94"/>
    <mergeCell ref="H93:H94"/>
    <mergeCell ref="I108:I115"/>
    <mergeCell ref="C116:C121"/>
    <mergeCell ref="D116:D119"/>
    <mergeCell ref="H116:H121"/>
    <mergeCell ref="I116:I121"/>
    <mergeCell ref="E116:E119"/>
    <mergeCell ref="F116:F121"/>
    <mergeCell ref="A108:A127"/>
    <mergeCell ref="B108:B127"/>
    <mergeCell ref="C108:C115"/>
    <mergeCell ref="D108:D111"/>
    <mergeCell ref="H108:H115"/>
    <mergeCell ref="C122:C127"/>
    <mergeCell ref="D122:D125"/>
    <mergeCell ref="H122:H127"/>
    <mergeCell ref="E108:E111"/>
    <mergeCell ref="F108:F115"/>
    <mergeCell ref="G108:G115"/>
    <mergeCell ref="D113:D115"/>
    <mergeCell ref="E113:E115"/>
    <mergeCell ref="F122:F127"/>
    <mergeCell ref="G122:G127"/>
    <mergeCell ref="H132:H134"/>
    <mergeCell ref="I132:I134"/>
    <mergeCell ref="A136:A142"/>
    <mergeCell ref="B136:B142"/>
    <mergeCell ref="C136:C138"/>
    <mergeCell ref="F136:F138"/>
    <mergeCell ref="H136:H138"/>
    <mergeCell ref="I136:I138"/>
    <mergeCell ref="I122:I127"/>
    <mergeCell ref="A129:A134"/>
    <mergeCell ref="B129:B134"/>
    <mergeCell ref="C130:C131"/>
    <mergeCell ref="F130:F131"/>
    <mergeCell ref="H130:H131"/>
    <mergeCell ref="I130:I131"/>
    <mergeCell ref="C132:C134"/>
    <mergeCell ref="F132:F134"/>
    <mergeCell ref="C139:C141"/>
    <mergeCell ref="D139:D141"/>
    <mergeCell ref="H139:H141"/>
    <mergeCell ref="I139:I141"/>
    <mergeCell ref="D130:D131"/>
    <mergeCell ref="E130:E131"/>
    <mergeCell ref="E122:E125"/>
    <mergeCell ref="H146:H148"/>
    <mergeCell ref="I146:I148"/>
    <mergeCell ref="I160:I166"/>
    <mergeCell ref="F163:F165"/>
    <mergeCell ref="H163:H165"/>
    <mergeCell ref="E157:E158"/>
    <mergeCell ref="F150:F152"/>
    <mergeCell ref="G150:G152"/>
    <mergeCell ref="H150:H152"/>
    <mergeCell ref="G160:G162"/>
    <mergeCell ref="E146:E148"/>
    <mergeCell ref="G146:G148"/>
    <mergeCell ref="E150:E152"/>
    <mergeCell ref="E160:E162"/>
    <mergeCell ref="G155:G156"/>
    <mergeCell ref="G157:G158"/>
    <mergeCell ref="H160:H162"/>
    <mergeCell ref="I150:I154"/>
    <mergeCell ref="H155:H156"/>
    <mergeCell ref="I155:I159"/>
    <mergeCell ref="F157:F158"/>
    <mergeCell ref="H157:H158"/>
    <mergeCell ref="H185:H186"/>
    <mergeCell ref="I168:I169"/>
    <mergeCell ref="C170:C173"/>
    <mergeCell ref="F170:F173"/>
    <mergeCell ref="H170:H173"/>
    <mergeCell ref="I170:I173"/>
    <mergeCell ref="D170:D173"/>
    <mergeCell ref="I182:I187"/>
    <mergeCell ref="D185:D186"/>
    <mergeCell ref="G168:G169"/>
    <mergeCell ref="E185:E186"/>
    <mergeCell ref="C168:C169"/>
    <mergeCell ref="F168:F169"/>
    <mergeCell ref="H168:H169"/>
    <mergeCell ref="F174:F176"/>
    <mergeCell ref="H174:H176"/>
    <mergeCell ref="I174:I176"/>
    <mergeCell ref="C174:C176"/>
    <mergeCell ref="D206:D207"/>
    <mergeCell ref="G218:G220"/>
    <mergeCell ref="G210:G211"/>
    <mergeCell ref="I188:I193"/>
    <mergeCell ref="D191:D192"/>
    <mergeCell ref="A182:A199"/>
    <mergeCell ref="B182:B199"/>
    <mergeCell ref="C182:C187"/>
    <mergeCell ref="D182:D184"/>
    <mergeCell ref="C194:C199"/>
    <mergeCell ref="D194:D196"/>
    <mergeCell ref="F194:F196"/>
    <mergeCell ref="H194:H196"/>
    <mergeCell ref="I194:I199"/>
    <mergeCell ref="D197:D198"/>
    <mergeCell ref="H191:H192"/>
    <mergeCell ref="E191:E192"/>
    <mergeCell ref="F197:F198"/>
    <mergeCell ref="G197:G198"/>
    <mergeCell ref="H197:H198"/>
    <mergeCell ref="E194:E196"/>
    <mergeCell ref="G194:G196"/>
    <mergeCell ref="E197:E198"/>
    <mergeCell ref="H182:H184"/>
    <mergeCell ref="A144:A148"/>
    <mergeCell ref="B144:B148"/>
    <mergeCell ref="C146:C148"/>
    <mergeCell ref="F146:F148"/>
    <mergeCell ref="D146:D148"/>
    <mergeCell ref="A205:A220"/>
    <mergeCell ref="B205:B220"/>
    <mergeCell ref="C205:C208"/>
    <mergeCell ref="I205:I208"/>
    <mergeCell ref="F206:F207"/>
    <mergeCell ref="I214:I220"/>
    <mergeCell ref="F215:F217"/>
    <mergeCell ref="H215:H217"/>
    <mergeCell ref="F218:F220"/>
    <mergeCell ref="H218:H220"/>
    <mergeCell ref="G215:G217"/>
    <mergeCell ref="D218:D220"/>
    <mergeCell ref="E218:E220"/>
    <mergeCell ref="H206:H207"/>
    <mergeCell ref="I209:I213"/>
    <mergeCell ref="F210:F211"/>
    <mergeCell ref="H210:H211"/>
    <mergeCell ref="F212:F213"/>
    <mergeCell ref="H212:H213"/>
    <mergeCell ref="A201:A203"/>
    <mergeCell ref="B201:B203"/>
    <mergeCell ref="C188:C193"/>
    <mergeCell ref="D188:D190"/>
    <mergeCell ref="A178:A180"/>
    <mergeCell ref="B178:B180"/>
    <mergeCell ref="A168:A176"/>
    <mergeCell ref="B168:B176"/>
    <mergeCell ref="F155:F156"/>
    <mergeCell ref="D155:D156"/>
    <mergeCell ref="A150:A166"/>
    <mergeCell ref="B150:B166"/>
    <mergeCell ref="C150:C154"/>
    <mergeCell ref="D150:D152"/>
    <mergeCell ref="C160:C166"/>
    <mergeCell ref="D160:D162"/>
    <mergeCell ref="F160:F162"/>
    <mergeCell ref="D157:D158"/>
    <mergeCell ref="C155:C159"/>
    <mergeCell ref="A230:B230"/>
    <mergeCell ref="C230:G230"/>
    <mergeCell ref="E46:E49"/>
    <mergeCell ref="E58:E61"/>
    <mergeCell ref="F58:F61"/>
    <mergeCell ref="G58:G61"/>
    <mergeCell ref="F46:F49"/>
    <mergeCell ref="G46:G49"/>
    <mergeCell ref="F50:F57"/>
    <mergeCell ref="A222:A224"/>
    <mergeCell ref="B222:B224"/>
    <mergeCell ref="A228:B228"/>
    <mergeCell ref="C228:G228"/>
    <mergeCell ref="A229:B229"/>
    <mergeCell ref="C229:G229"/>
    <mergeCell ref="C214:C220"/>
    <mergeCell ref="C209:C213"/>
    <mergeCell ref="G182:G184"/>
    <mergeCell ref="E206:E207"/>
    <mergeCell ref="G206:G207"/>
    <mergeCell ref="D163:D165"/>
    <mergeCell ref="E163:E165"/>
    <mergeCell ref="G163:G165"/>
    <mergeCell ref="D168:D169"/>
    <mergeCell ref="E74:E77"/>
    <mergeCell ref="D103:D106"/>
    <mergeCell ref="E103:E106"/>
    <mergeCell ref="D98:D99"/>
    <mergeCell ref="E98:E99"/>
    <mergeCell ref="D100:D102"/>
    <mergeCell ref="E100:E102"/>
    <mergeCell ref="F191:F192"/>
    <mergeCell ref="G191:G192"/>
    <mergeCell ref="F188:F190"/>
    <mergeCell ref="G188:G190"/>
    <mergeCell ref="G136:G138"/>
    <mergeCell ref="E139:E141"/>
    <mergeCell ref="G116:G121"/>
    <mergeCell ref="G130:G131"/>
    <mergeCell ref="G132:G134"/>
    <mergeCell ref="F139:F141"/>
    <mergeCell ref="G139:G141"/>
    <mergeCell ref="D136:D138"/>
    <mergeCell ref="E136:E138"/>
    <mergeCell ref="A235:B239"/>
    <mergeCell ref="D215:D217"/>
    <mergeCell ref="E215:E217"/>
    <mergeCell ref="E168:E169"/>
    <mergeCell ref="D132:D134"/>
    <mergeCell ref="E132:E134"/>
    <mergeCell ref="D174:D176"/>
    <mergeCell ref="H63:H65"/>
    <mergeCell ref="E155:E156"/>
    <mergeCell ref="G212:G213"/>
    <mergeCell ref="D210:D211"/>
    <mergeCell ref="E210:E211"/>
    <mergeCell ref="D212:D213"/>
    <mergeCell ref="E212:E213"/>
    <mergeCell ref="E170:E173"/>
    <mergeCell ref="G170:G173"/>
    <mergeCell ref="E174:E176"/>
    <mergeCell ref="G174:G176"/>
    <mergeCell ref="E188:E190"/>
    <mergeCell ref="H188:H190"/>
    <mergeCell ref="E182:E184"/>
    <mergeCell ref="F185:F186"/>
    <mergeCell ref="G185:G186"/>
    <mergeCell ref="F182:F184"/>
    <mergeCell ref="D235:E235"/>
    <mergeCell ref="F235:G235"/>
    <mergeCell ref="D236:E236"/>
    <mergeCell ref="D237:E237"/>
    <mergeCell ref="D238:E238"/>
    <mergeCell ref="D239:E239"/>
    <mergeCell ref="F238:G238"/>
    <mergeCell ref="F239:G239"/>
    <mergeCell ref="F236:G236"/>
    <mergeCell ref="F237:G2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08"/>
  <sheetViews>
    <sheetView zoomScaleNormal="100" workbookViewId="0">
      <selection activeCell="C6" sqref="C6"/>
    </sheetView>
  </sheetViews>
  <sheetFormatPr defaultRowHeight="14.25" x14ac:dyDescent="0.45"/>
  <cols>
    <col min="6" max="6" width="20.1328125" customWidth="1"/>
    <col min="10" max="10" width="27.3984375" customWidth="1"/>
  </cols>
  <sheetData>
    <row r="1" spans="1:14" ht="18" x14ac:dyDescent="0.55000000000000004">
      <c r="A1" s="55" t="s">
        <v>204</v>
      </c>
    </row>
    <row r="4" spans="1:14" x14ac:dyDescent="0.45">
      <c r="A4" s="11" t="s">
        <v>132</v>
      </c>
    </row>
    <row r="5" spans="1:14" ht="39.75" thickBot="1" x14ac:dyDescent="0.5">
      <c r="A5" t="str">
        <f>'GRC (Steps 2-3)'!B11</f>
        <v>Max UAS characteristic size</v>
      </c>
      <c r="D5">
        <v>2</v>
      </c>
      <c r="F5" s="9" t="s">
        <v>183</v>
      </c>
      <c r="G5">
        <f>INDEX(K8:N8,1,D5)</f>
        <v>2</v>
      </c>
      <c r="J5" s="26" t="s">
        <v>41</v>
      </c>
      <c r="K5" s="17" t="s">
        <v>126</v>
      </c>
      <c r="L5" s="17" t="s">
        <v>127</v>
      </c>
      <c r="M5" s="78" t="s">
        <v>121</v>
      </c>
      <c r="N5" s="17" t="s">
        <v>122</v>
      </c>
    </row>
    <row r="6" spans="1:14" ht="52.9" thickBot="1" x14ac:dyDescent="0.5">
      <c r="A6" t="str">
        <f>'GRC (Steps 2-3)'!B12</f>
        <v>Operational Scenario</v>
      </c>
      <c r="D6">
        <v>3</v>
      </c>
      <c r="J6" s="27" t="s">
        <v>42</v>
      </c>
      <c r="K6" s="18" t="s">
        <v>43</v>
      </c>
      <c r="L6" s="18" t="s">
        <v>44</v>
      </c>
      <c r="M6" s="79" t="s">
        <v>45</v>
      </c>
      <c r="N6" s="18" t="s">
        <v>46</v>
      </c>
    </row>
    <row r="7" spans="1:14" ht="14.65" thickBot="1" x14ac:dyDescent="0.5">
      <c r="J7" s="19" t="s">
        <v>47</v>
      </c>
      <c r="K7" s="20"/>
      <c r="L7" s="20"/>
      <c r="M7" s="80"/>
      <c r="N7" s="20"/>
    </row>
    <row r="8" spans="1:14" ht="26.65" thickBot="1" x14ac:dyDescent="0.5">
      <c r="A8" t="str">
        <f xml:space="preserve"> CONCATENATE(Calc!K5,", ",Calc!K6)</f>
        <v>&lt; 1 m  (approx. 3ft), &lt; 700 J (approx. 529 Ft Lb)</v>
      </c>
      <c r="J8" s="21" t="s">
        <v>149</v>
      </c>
      <c r="K8" s="22">
        <v>1</v>
      </c>
      <c r="L8" s="22">
        <v>2</v>
      </c>
      <c r="M8" s="59">
        <v>3</v>
      </c>
      <c r="N8" s="22">
        <v>4</v>
      </c>
    </row>
    <row r="9" spans="1:14" ht="26.65" thickBot="1" x14ac:dyDescent="0.5">
      <c r="A9" t="str">
        <f xml:space="preserve"> CONCATENATE(Calc!L5,", ",Calc!L6)</f>
        <v>&lt; 3 m (approx. 10ft), &lt; 34 KJ (approx. 25000 Ft Lb)</v>
      </c>
      <c r="J9" s="21" t="s">
        <v>150</v>
      </c>
      <c r="K9" s="22">
        <v>2</v>
      </c>
      <c r="L9" s="22">
        <v>3</v>
      </c>
      <c r="M9" s="22">
        <v>4</v>
      </c>
      <c r="N9" s="22">
        <v>5</v>
      </c>
    </row>
    <row r="10" spans="1:14" ht="26.65" thickBot="1" x14ac:dyDescent="0.5">
      <c r="A10" t="str">
        <f xml:space="preserve"> CONCATENATE(Calc!M5,", ",Calc!M6)</f>
        <v>&lt; 8 m (approx. 25ft), &lt; 1084 KJ (approx. 800000 Ft Lb)</v>
      </c>
      <c r="J10" s="21" t="s">
        <v>153</v>
      </c>
      <c r="K10" s="22">
        <v>3</v>
      </c>
      <c r="L10" s="22">
        <v>4</v>
      </c>
      <c r="M10" s="22">
        <v>5</v>
      </c>
      <c r="N10" s="22">
        <v>6</v>
      </c>
    </row>
    <row r="11" spans="1:14" ht="14.65" thickBot="1" x14ac:dyDescent="0.5">
      <c r="A11" t="str">
        <f xml:space="preserve"> CONCATENATE(Calc!N5,", ",Calc!N6)</f>
        <v>&gt; 8 m ( approx. 25ft), &gt; 1084 KJ (approx. 800000 Ft Lb)</v>
      </c>
      <c r="J11" s="21" t="s">
        <v>152</v>
      </c>
      <c r="K11" s="59">
        <v>4</v>
      </c>
      <c r="L11" s="59">
        <v>5</v>
      </c>
      <c r="M11" s="22">
        <v>6</v>
      </c>
      <c r="N11" s="22">
        <v>8</v>
      </c>
    </row>
    <row r="12" spans="1:14" ht="14.65" thickBot="1" x14ac:dyDescent="0.5">
      <c r="J12" s="21" t="s">
        <v>151</v>
      </c>
      <c r="K12" s="59">
        <v>5</v>
      </c>
      <c r="L12" s="22">
        <v>6</v>
      </c>
      <c r="M12" s="22">
        <v>8</v>
      </c>
      <c r="N12" s="22">
        <v>10</v>
      </c>
    </row>
    <row r="13" spans="1:14" ht="14.65" thickBot="1" x14ac:dyDescent="0.5">
      <c r="J13" s="109" t="s">
        <v>48</v>
      </c>
      <c r="K13" s="105">
        <v>7</v>
      </c>
      <c r="L13" s="110" t="s">
        <v>128</v>
      </c>
      <c r="M13" s="110" t="s">
        <v>128</v>
      </c>
      <c r="N13" s="110" t="s">
        <v>128</v>
      </c>
    </row>
    <row r="14" spans="1:14" ht="14.65" thickBot="1" x14ac:dyDescent="0.5">
      <c r="J14" s="23" t="s">
        <v>49</v>
      </c>
      <c r="K14" s="24">
        <v>8</v>
      </c>
      <c r="L14" s="110" t="s">
        <v>128</v>
      </c>
      <c r="M14" s="110" t="s">
        <v>128</v>
      </c>
      <c r="N14" s="110" t="s">
        <v>128</v>
      </c>
    </row>
    <row r="15" spans="1:14" x14ac:dyDescent="0.45">
      <c r="J15" s="37"/>
      <c r="K15" s="38"/>
      <c r="L15" s="39"/>
      <c r="M15" s="39"/>
      <c r="N15" s="39"/>
    </row>
    <row r="17" spans="1:18" x14ac:dyDescent="0.45">
      <c r="A17" s="11" t="s">
        <v>144</v>
      </c>
    </row>
    <row r="19" spans="1:18" x14ac:dyDescent="0.45">
      <c r="A19" t="s">
        <v>147</v>
      </c>
      <c r="B19" s="119">
        <v>1</v>
      </c>
      <c r="C19" s="123">
        <v>6</v>
      </c>
      <c r="J19" s="91" t="s">
        <v>103</v>
      </c>
      <c r="K19" s="565" t="s">
        <v>104</v>
      </c>
      <c r="L19" s="566"/>
      <c r="M19" s="566"/>
      <c r="N19" s="566"/>
      <c r="O19" s="566"/>
      <c r="P19" s="567"/>
      <c r="Q19" s="138" t="s">
        <v>133</v>
      </c>
      <c r="R19" s="165" t="s">
        <v>60</v>
      </c>
    </row>
    <row r="20" spans="1:18" x14ac:dyDescent="0.45">
      <c r="A20" t="s">
        <v>148</v>
      </c>
      <c r="B20" s="123" t="str">
        <f>INDEX(Calc!Q20:Q31,B19,1)</f>
        <v>a</v>
      </c>
      <c r="C20" s="123"/>
      <c r="J20" s="120" t="s">
        <v>112</v>
      </c>
      <c r="K20" s="161" t="s">
        <v>113</v>
      </c>
      <c r="L20" s="162"/>
      <c r="M20" s="162"/>
      <c r="N20" s="162"/>
      <c r="O20" s="162"/>
      <c r="P20" s="163"/>
      <c r="Q20" s="164" t="s">
        <v>161</v>
      </c>
      <c r="R20" s="164">
        <v>12</v>
      </c>
    </row>
    <row r="21" spans="1:18" x14ac:dyDescent="0.45">
      <c r="J21" s="120" t="s">
        <v>105</v>
      </c>
      <c r="K21" s="154" t="s">
        <v>106</v>
      </c>
      <c r="L21" s="155"/>
      <c r="M21" s="155"/>
      <c r="N21" s="155"/>
      <c r="O21" s="155"/>
      <c r="P21" s="156"/>
      <c r="Q21" s="157" t="s">
        <v>160</v>
      </c>
      <c r="R21" s="157">
        <v>11</v>
      </c>
    </row>
    <row r="22" spans="1:18" x14ac:dyDescent="0.45">
      <c r="A22" s="136"/>
      <c r="J22" s="167" t="s">
        <v>155</v>
      </c>
      <c r="K22" s="145" t="s">
        <v>157</v>
      </c>
      <c r="L22" s="146"/>
      <c r="M22" s="146"/>
      <c r="N22" s="146"/>
      <c r="O22" s="146"/>
      <c r="P22" s="147"/>
      <c r="Q22" s="144" t="s">
        <v>158</v>
      </c>
      <c r="R22" s="144">
        <v>1</v>
      </c>
    </row>
    <row r="23" spans="1:18" x14ac:dyDescent="0.45">
      <c r="A23" s="136"/>
      <c r="C23" s="123"/>
      <c r="J23" s="167" t="s">
        <v>155</v>
      </c>
      <c r="K23" s="151" t="s">
        <v>156</v>
      </c>
      <c r="L23" s="152"/>
      <c r="M23" s="152"/>
      <c r="N23" s="152"/>
      <c r="O23" s="152"/>
      <c r="P23" s="153"/>
      <c r="Q23" s="143" t="s">
        <v>159</v>
      </c>
      <c r="R23" s="143">
        <v>6</v>
      </c>
    </row>
    <row r="24" spans="1:18" x14ac:dyDescent="0.45">
      <c r="C24" s="123"/>
      <c r="J24" s="167" t="s">
        <v>116</v>
      </c>
      <c r="K24" s="145" t="s">
        <v>118</v>
      </c>
      <c r="L24" s="146"/>
      <c r="M24" s="146"/>
      <c r="N24" s="146"/>
      <c r="O24" s="146"/>
      <c r="P24" s="147"/>
      <c r="Q24" s="144" t="s">
        <v>158</v>
      </c>
      <c r="R24" s="144">
        <v>2</v>
      </c>
    </row>
    <row r="25" spans="1:18" x14ac:dyDescent="0.45">
      <c r="J25" s="167" t="s">
        <v>116</v>
      </c>
      <c r="K25" s="148" t="s">
        <v>117</v>
      </c>
      <c r="L25" s="149"/>
      <c r="M25" s="149"/>
      <c r="N25" s="149"/>
      <c r="O25" s="149"/>
      <c r="P25" s="150"/>
      <c r="Q25" s="144" t="s">
        <v>158</v>
      </c>
      <c r="R25" s="144">
        <v>3</v>
      </c>
    </row>
    <row r="26" spans="1:18" x14ac:dyDescent="0.45">
      <c r="J26" s="167" t="s">
        <v>116</v>
      </c>
      <c r="K26" s="151" t="s">
        <v>166</v>
      </c>
      <c r="L26" s="152"/>
      <c r="M26" s="152"/>
      <c r="N26" s="152"/>
      <c r="O26" s="152"/>
      <c r="P26" s="153"/>
      <c r="Q26" s="143" t="s">
        <v>159</v>
      </c>
      <c r="R26" s="143">
        <v>4</v>
      </c>
    </row>
    <row r="27" spans="1:18" x14ac:dyDescent="0.45">
      <c r="J27" s="167" t="s">
        <v>116</v>
      </c>
      <c r="K27" s="151" t="s">
        <v>167</v>
      </c>
      <c r="L27" s="152"/>
      <c r="M27" s="152"/>
      <c r="N27" s="152"/>
      <c r="O27" s="152"/>
      <c r="P27" s="153"/>
      <c r="Q27" s="143" t="s">
        <v>159</v>
      </c>
      <c r="R27" s="143">
        <v>5</v>
      </c>
    </row>
    <row r="28" spans="1:18" x14ac:dyDescent="0.45">
      <c r="J28" s="167" t="s">
        <v>162</v>
      </c>
      <c r="K28" s="151" t="s">
        <v>115</v>
      </c>
      <c r="L28" s="152"/>
      <c r="M28" s="152"/>
      <c r="N28" s="152"/>
      <c r="O28" s="152"/>
      <c r="P28" s="153"/>
      <c r="Q28" s="143" t="s">
        <v>159</v>
      </c>
      <c r="R28" s="143">
        <v>7</v>
      </c>
    </row>
    <row r="29" spans="1:18" x14ac:dyDescent="0.45">
      <c r="J29" s="167" t="s">
        <v>162</v>
      </c>
      <c r="K29" s="151" t="s">
        <v>114</v>
      </c>
      <c r="L29" s="152"/>
      <c r="M29" s="152"/>
      <c r="N29" s="152"/>
      <c r="O29" s="152"/>
      <c r="P29" s="153"/>
      <c r="Q29" s="143" t="s">
        <v>159</v>
      </c>
      <c r="R29" s="143">
        <v>8</v>
      </c>
    </row>
    <row r="30" spans="1:18" x14ac:dyDescent="0.45">
      <c r="J30" s="167" t="s">
        <v>162</v>
      </c>
      <c r="K30" s="158" t="s">
        <v>168</v>
      </c>
      <c r="L30" s="159"/>
      <c r="M30" s="159"/>
      <c r="N30" s="159"/>
      <c r="O30" s="159"/>
      <c r="P30" s="160"/>
      <c r="Q30" s="157" t="s">
        <v>160</v>
      </c>
      <c r="R30" s="157">
        <v>9</v>
      </c>
    </row>
    <row r="31" spans="1:18" x14ac:dyDescent="0.45">
      <c r="J31" s="167" t="s">
        <v>162</v>
      </c>
      <c r="K31" s="158" t="s">
        <v>169</v>
      </c>
      <c r="L31" s="159"/>
      <c r="M31" s="159"/>
      <c r="N31" s="159"/>
      <c r="O31" s="159"/>
      <c r="P31" s="160"/>
      <c r="Q31" s="157" t="s">
        <v>160</v>
      </c>
      <c r="R31" s="157">
        <v>10</v>
      </c>
    </row>
    <row r="38" spans="1:5" x14ac:dyDescent="0.45">
      <c r="A38" s="11" t="s">
        <v>140</v>
      </c>
    </row>
    <row r="40" spans="1:5" x14ac:dyDescent="0.45">
      <c r="A40" s="169"/>
      <c r="B40" s="169" t="s">
        <v>133</v>
      </c>
      <c r="C40" s="169"/>
      <c r="D40" s="169"/>
      <c r="E40" s="169"/>
    </row>
    <row r="41" spans="1:5" x14ac:dyDescent="0.45">
      <c r="A41" s="169" t="s">
        <v>132</v>
      </c>
      <c r="B41" s="169" t="s">
        <v>161</v>
      </c>
      <c r="C41" s="169" t="s">
        <v>160</v>
      </c>
      <c r="D41" s="169" t="s">
        <v>159</v>
      </c>
      <c r="E41" s="169" t="s">
        <v>158</v>
      </c>
    </row>
    <row r="42" spans="1:5" x14ac:dyDescent="0.45">
      <c r="A42" s="169">
        <v>1</v>
      </c>
      <c r="B42" s="170" t="s">
        <v>134</v>
      </c>
      <c r="C42" s="170" t="s">
        <v>135</v>
      </c>
      <c r="D42" s="170" t="s">
        <v>137</v>
      </c>
      <c r="E42" s="170" t="s">
        <v>138</v>
      </c>
    </row>
    <row r="43" spans="1:5" x14ac:dyDescent="0.45">
      <c r="A43" s="169">
        <v>2</v>
      </c>
      <c r="B43" s="170" t="s">
        <v>134</v>
      </c>
      <c r="C43" s="170" t="s">
        <v>135</v>
      </c>
      <c r="D43" s="170" t="s">
        <v>137</v>
      </c>
      <c r="E43" s="170" t="s">
        <v>138</v>
      </c>
    </row>
    <row r="44" spans="1:5" x14ac:dyDescent="0.45">
      <c r="A44" s="169">
        <v>3</v>
      </c>
      <c r="B44" s="170" t="s">
        <v>135</v>
      </c>
      <c r="C44" s="170" t="s">
        <v>135</v>
      </c>
      <c r="D44" s="170" t="s">
        <v>137</v>
      </c>
      <c r="E44" s="170" t="s">
        <v>138</v>
      </c>
    </row>
    <row r="45" spans="1:5" x14ac:dyDescent="0.45">
      <c r="A45" s="169">
        <v>4</v>
      </c>
      <c r="B45" s="170" t="s">
        <v>136</v>
      </c>
      <c r="C45" s="170" t="s">
        <v>136</v>
      </c>
      <c r="D45" s="170" t="s">
        <v>137</v>
      </c>
      <c r="E45" s="170" t="s">
        <v>138</v>
      </c>
    </row>
    <row r="46" spans="1:5" x14ac:dyDescent="0.45">
      <c r="A46" s="169">
        <v>5</v>
      </c>
      <c r="B46" s="170" t="s">
        <v>137</v>
      </c>
      <c r="C46" s="170" t="s">
        <v>137</v>
      </c>
      <c r="D46" s="170" t="s">
        <v>137</v>
      </c>
      <c r="E46" s="170" t="s">
        <v>138</v>
      </c>
    </row>
    <row r="47" spans="1:5" x14ac:dyDescent="0.45">
      <c r="A47" s="169">
        <v>6</v>
      </c>
      <c r="B47" s="170" t="s">
        <v>139</v>
      </c>
      <c r="C47" s="170" t="s">
        <v>139</v>
      </c>
      <c r="D47" s="170" t="s">
        <v>139</v>
      </c>
      <c r="E47" s="170" t="s">
        <v>138</v>
      </c>
    </row>
    <row r="48" spans="1:5" x14ac:dyDescent="0.45">
      <c r="A48" s="169">
        <v>7</v>
      </c>
      <c r="B48" s="171" t="s">
        <v>138</v>
      </c>
      <c r="C48" s="171" t="s">
        <v>138</v>
      </c>
      <c r="D48" s="171" t="s">
        <v>138</v>
      </c>
      <c r="E48" s="171" t="s">
        <v>138</v>
      </c>
    </row>
    <row r="50" spans="1:9" x14ac:dyDescent="0.45">
      <c r="I50" s="11" t="s">
        <v>186</v>
      </c>
    </row>
    <row r="51" spans="1:9" x14ac:dyDescent="0.45">
      <c r="I51" t="s">
        <v>161</v>
      </c>
    </row>
    <row r="52" spans="1:9" x14ac:dyDescent="0.45">
      <c r="I52" t="s">
        <v>160</v>
      </c>
    </row>
    <row r="53" spans="1:9" x14ac:dyDescent="0.45">
      <c r="I53" t="s">
        <v>159</v>
      </c>
    </row>
    <row r="54" spans="1:9" x14ac:dyDescent="0.45">
      <c r="I54" t="s">
        <v>158</v>
      </c>
    </row>
    <row r="55" spans="1:9" x14ac:dyDescent="0.45">
      <c r="I55" s="11" t="s">
        <v>172</v>
      </c>
    </row>
    <row r="56" spans="1:9" x14ac:dyDescent="0.45">
      <c r="I56" s="180">
        <v>1</v>
      </c>
    </row>
    <row r="61" spans="1:9" x14ac:dyDescent="0.45">
      <c r="A61" s="11" t="s">
        <v>448</v>
      </c>
    </row>
    <row r="63" spans="1:9" x14ac:dyDescent="0.45">
      <c r="A63" t="s">
        <v>449</v>
      </c>
      <c r="C63" t="s">
        <v>451</v>
      </c>
    </row>
    <row r="64" spans="1:9" x14ac:dyDescent="0.45">
      <c r="A64" t="s">
        <v>450</v>
      </c>
      <c r="C64" t="s">
        <v>452</v>
      </c>
    </row>
    <row r="65" spans="1:13" x14ac:dyDescent="0.45">
      <c r="C65" t="s">
        <v>453</v>
      </c>
    </row>
    <row r="66" spans="1:13" x14ac:dyDescent="0.45">
      <c r="C66" t="s">
        <v>454</v>
      </c>
    </row>
    <row r="70" spans="1:13" x14ac:dyDescent="0.45">
      <c r="A70" s="11" t="s">
        <v>560</v>
      </c>
    </row>
    <row r="71" spans="1:13" x14ac:dyDescent="0.45">
      <c r="B71" s="11" t="s">
        <v>21</v>
      </c>
      <c r="C71" s="1"/>
      <c r="D71" s="10"/>
      <c r="I71" s="140"/>
      <c r="K71" s="9"/>
    </row>
    <row r="72" spans="1:13" x14ac:dyDescent="0.45">
      <c r="A72" s="117"/>
      <c r="B72" s="40"/>
      <c r="C72" s="573" t="s">
        <v>18</v>
      </c>
      <c r="D72" s="574"/>
      <c r="E72" s="574"/>
      <c r="F72" s="574"/>
      <c r="G72" s="574"/>
      <c r="I72" s="139"/>
      <c r="L72" t="s">
        <v>184</v>
      </c>
    </row>
    <row r="73" spans="1:13" x14ac:dyDescent="0.45">
      <c r="A73" s="117"/>
      <c r="B73" s="41" t="s">
        <v>17</v>
      </c>
      <c r="C73" s="14" t="s">
        <v>119</v>
      </c>
      <c r="D73" s="14" t="s">
        <v>58</v>
      </c>
      <c r="E73" s="14" t="s">
        <v>19</v>
      </c>
      <c r="F73" s="14" t="s">
        <v>20</v>
      </c>
      <c r="G73" s="54" t="s">
        <v>22</v>
      </c>
      <c r="I73" s="115" t="s">
        <v>119</v>
      </c>
      <c r="K73" s="9"/>
    </row>
    <row r="74" spans="1:13" ht="65.650000000000006" x14ac:dyDescent="0.45">
      <c r="A74" s="117"/>
      <c r="B74" s="28" t="str">
        <f>'GRC (Steps 2-3)'!B31</f>
        <v>M1 - Strategic Mitigations are in place*</v>
      </c>
      <c r="C74" s="13">
        <v>0</v>
      </c>
      <c r="D74" s="13">
        <v>-1</v>
      </c>
      <c r="E74" s="13">
        <v>-2</v>
      </c>
      <c r="F74" s="13">
        <v>-4</v>
      </c>
      <c r="G74" s="87">
        <f>INDEX(C74:F74,1,J74)</f>
        <v>0</v>
      </c>
      <c r="I74" s="115" t="s">
        <v>58</v>
      </c>
      <c r="J74">
        <v>1</v>
      </c>
      <c r="K74" s="9"/>
      <c r="M74" s="140">
        <f>IF('GRC (Steps 2-3)'!M27+Calc!G74&lt;Calc!G5,Calc!G5,'GRC (Steps 2-3)'!M27+Calc!G74)</f>
        <v>4</v>
      </c>
    </row>
    <row r="75" spans="1:13" ht="65.650000000000006" x14ac:dyDescent="0.45">
      <c r="A75" s="117"/>
      <c r="B75" s="28" t="str">
        <f>'GRC (Steps 2-3)'!B35</f>
        <v>M2 - Effects of ground impact are reduced**</v>
      </c>
      <c r="C75" s="13">
        <v>0</v>
      </c>
      <c r="D75" s="13">
        <v>0</v>
      </c>
      <c r="E75" s="13">
        <v>-1</v>
      </c>
      <c r="F75" s="13">
        <v>-2</v>
      </c>
      <c r="G75" s="87">
        <f>INDEX(C75:F75,1,J75)</f>
        <v>0</v>
      </c>
      <c r="I75" s="115" t="s">
        <v>19</v>
      </c>
      <c r="J75">
        <v>1</v>
      </c>
      <c r="K75" s="9"/>
      <c r="M75">
        <f>IF(Calc!M74+Calc!G75&lt;Calc!G5,Calc!G5,Calc!M74+Calc!G75)</f>
        <v>4</v>
      </c>
    </row>
    <row r="76" spans="1:13" ht="118.15" x14ac:dyDescent="0.45">
      <c r="A76" s="117"/>
      <c r="B76" s="28" t="str">
        <f>'GRC (Steps 2-3)'!B38</f>
        <v>M3 - An Emergency Response Plan (ERP) is in place, operator validated and effective</v>
      </c>
      <c r="C76" s="141">
        <v>1</v>
      </c>
      <c r="D76" s="141">
        <v>1</v>
      </c>
      <c r="E76" s="141">
        <v>0</v>
      </c>
      <c r="F76" s="141">
        <v>-1</v>
      </c>
      <c r="G76" s="87">
        <f>INDEX(C76:F76,1,J76)</f>
        <v>1</v>
      </c>
      <c r="H76" s="86"/>
      <c r="I76" s="115" t="s">
        <v>20</v>
      </c>
      <c r="J76">
        <v>1</v>
      </c>
      <c r="K76" s="9"/>
      <c r="M76">
        <f>IF(Calc!M75+Calc!G76&lt;Calc!G5,Calc!G5,Calc!M75+Calc!G76)</f>
        <v>5</v>
      </c>
    </row>
    <row r="77" spans="1:13" x14ac:dyDescent="0.45">
      <c r="A77" s="117"/>
      <c r="I77" s="115"/>
      <c r="J77" s="115"/>
      <c r="K77" s="9"/>
    </row>
    <row r="78" spans="1:13" x14ac:dyDescent="0.45">
      <c r="A78" s="117"/>
      <c r="D78" s="280"/>
      <c r="E78" s="277"/>
      <c r="F78" s="185"/>
      <c r="G78" s="185"/>
      <c r="H78" s="185"/>
      <c r="K78" s="9"/>
      <c r="L78" s="277"/>
    </row>
    <row r="79" spans="1:13" x14ac:dyDescent="0.45">
      <c r="A79" s="117"/>
      <c r="F79" s="118"/>
      <c r="G79" s="118"/>
      <c r="H79" s="118"/>
      <c r="K79" s="9"/>
      <c r="L79" s="279"/>
    </row>
    <row r="80" spans="1:13" x14ac:dyDescent="0.45">
      <c r="A80" s="117"/>
      <c r="B80" s="11" t="s">
        <v>6</v>
      </c>
      <c r="K80" s="9"/>
    </row>
    <row r="81" spans="1:12" x14ac:dyDescent="0.45">
      <c r="A81" s="117"/>
      <c r="B81" s="11"/>
      <c r="K81" s="9"/>
    </row>
    <row r="82" spans="1:12" x14ac:dyDescent="0.45">
      <c r="A82" s="117"/>
      <c r="B82" s="11"/>
      <c r="K82" s="9"/>
    </row>
    <row r="83" spans="1:12" x14ac:dyDescent="0.45">
      <c r="A83" s="117"/>
      <c r="B83" s="11"/>
      <c r="K83" s="9"/>
    </row>
    <row r="84" spans="1:12" x14ac:dyDescent="0.45">
      <c r="A84" s="117"/>
      <c r="B84" s="11"/>
      <c r="K84" s="9"/>
    </row>
    <row r="85" spans="1:12" x14ac:dyDescent="0.45">
      <c r="A85" s="117"/>
      <c r="B85" s="11"/>
      <c r="K85" s="9"/>
    </row>
    <row r="86" spans="1:12" x14ac:dyDescent="0.45">
      <c r="A86" s="117"/>
      <c r="C86" s="12"/>
      <c r="D86" s="12"/>
      <c r="E86" s="12"/>
      <c r="F86" s="12"/>
      <c r="G86" s="12"/>
      <c r="H86" s="12"/>
      <c r="I86" s="12"/>
      <c r="J86" s="12"/>
      <c r="K86" s="12"/>
    </row>
    <row r="87" spans="1:12" x14ac:dyDescent="0.45">
      <c r="A87" s="116"/>
      <c r="B87" s="68" t="s">
        <v>83</v>
      </c>
      <c r="C87" s="69"/>
      <c r="D87" s="70"/>
      <c r="E87" s="6" t="s">
        <v>84</v>
      </c>
      <c r="F87" s="33"/>
      <c r="G87" s="33"/>
      <c r="H87" s="33"/>
      <c r="I87" s="33"/>
      <c r="J87" s="2"/>
      <c r="K87" s="12"/>
    </row>
    <row r="88" spans="1:12" x14ac:dyDescent="0.45">
      <c r="A88" s="116"/>
      <c r="B88" s="71" t="s">
        <v>79</v>
      </c>
      <c r="C88" s="72"/>
      <c r="D88" s="73"/>
      <c r="E88" s="8" t="s">
        <v>7</v>
      </c>
      <c r="F88" s="30"/>
      <c r="G88" s="30"/>
      <c r="H88" s="30"/>
      <c r="I88" s="30"/>
      <c r="K88" s="12"/>
    </row>
    <row r="89" spans="1:12" x14ac:dyDescent="0.45">
      <c r="A89" s="116"/>
      <c r="B89" s="74" t="s">
        <v>82</v>
      </c>
      <c r="C89" s="72"/>
      <c r="D89" s="73"/>
      <c r="E89" s="8" t="s">
        <v>7</v>
      </c>
      <c r="F89" s="30"/>
      <c r="G89" s="30"/>
      <c r="H89" s="30"/>
      <c r="I89" s="30"/>
      <c r="K89" s="12"/>
    </row>
    <row r="90" spans="1:12" x14ac:dyDescent="0.45">
      <c r="A90" s="116"/>
      <c r="B90" s="74" t="s">
        <v>80</v>
      </c>
      <c r="C90" s="72"/>
      <c r="D90" s="73"/>
      <c r="E90" s="8" t="s">
        <v>16</v>
      </c>
      <c r="F90" s="30"/>
      <c r="G90" s="30"/>
      <c r="H90" s="30"/>
      <c r="I90" s="30"/>
      <c r="K90" s="12"/>
    </row>
    <row r="91" spans="1:12" x14ac:dyDescent="0.45">
      <c r="A91" s="116"/>
      <c r="B91" s="62" t="s">
        <v>81</v>
      </c>
      <c r="C91" s="63"/>
      <c r="D91" s="64"/>
      <c r="E91" s="65" t="s">
        <v>7</v>
      </c>
      <c r="F91" s="30"/>
      <c r="G91" s="30"/>
      <c r="H91" s="30"/>
      <c r="I91" s="30"/>
      <c r="K91" s="12"/>
    </row>
    <row r="92" spans="1:12" x14ac:dyDescent="0.45">
      <c r="A92" s="116"/>
      <c r="K92" s="9"/>
    </row>
    <row r="93" spans="1:12" x14ac:dyDescent="0.45">
      <c r="A93" s="116"/>
      <c r="B93" s="347" t="s">
        <v>130</v>
      </c>
      <c r="C93" s="347"/>
      <c r="D93" s="347"/>
      <c r="E93" s="5" t="s">
        <v>129</v>
      </c>
      <c r="K93" s="9"/>
      <c r="L93" t="s">
        <v>58</v>
      </c>
    </row>
    <row r="94" spans="1:12" x14ac:dyDescent="0.45">
      <c r="A94" s="116"/>
      <c r="B94" s="569" t="s">
        <v>50</v>
      </c>
      <c r="C94" s="572"/>
      <c r="D94" s="572"/>
      <c r="E94" s="572"/>
      <c r="F94" s="572"/>
      <c r="G94" s="572"/>
      <c r="H94" s="572"/>
      <c r="I94" s="572"/>
      <c r="K94" s="9"/>
      <c r="L94" t="s">
        <v>129</v>
      </c>
    </row>
    <row r="95" spans="1:12" x14ac:dyDescent="0.45">
      <c r="A95" s="116"/>
      <c r="B95" s="570"/>
      <c r="C95" s="572"/>
      <c r="D95" s="572"/>
      <c r="E95" s="572"/>
      <c r="F95" s="572"/>
      <c r="G95" s="572"/>
      <c r="H95" s="572"/>
      <c r="I95" s="572"/>
      <c r="K95" s="9"/>
      <c r="L95" t="s">
        <v>20</v>
      </c>
    </row>
    <row r="96" spans="1:12" x14ac:dyDescent="0.45">
      <c r="A96" s="116"/>
      <c r="B96" s="571"/>
      <c r="C96" s="572"/>
      <c r="D96" s="572"/>
      <c r="E96" s="572"/>
      <c r="F96" s="572"/>
      <c r="G96" s="572"/>
      <c r="H96" s="572"/>
      <c r="I96" s="572"/>
      <c r="K96" s="9"/>
    </row>
    <row r="97" spans="1:11" x14ac:dyDescent="0.45">
      <c r="A97" s="116"/>
      <c r="K97" s="9"/>
    </row>
    <row r="98" spans="1:11" x14ac:dyDescent="0.45">
      <c r="A98" s="116"/>
      <c r="K98" s="9"/>
    </row>
    <row r="99" spans="1:11" x14ac:dyDescent="0.45">
      <c r="A99" s="116"/>
      <c r="B99" s="11" t="s">
        <v>69</v>
      </c>
      <c r="K99" s="9"/>
    </row>
    <row r="100" spans="1:11" x14ac:dyDescent="0.45">
      <c r="A100" s="116"/>
      <c r="K100" s="9"/>
    </row>
    <row r="101" spans="1:11" x14ac:dyDescent="0.45">
      <c r="A101" s="116"/>
      <c r="B101" s="45" t="s">
        <v>15</v>
      </c>
      <c r="C101" s="568" t="s">
        <v>59</v>
      </c>
      <c r="D101" s="568"/>
      <c r="E101" s="568"/>
      <c r="F101" s="568"/>
      <c r="G101" s="568"/>
      <c r="H101" s="568"/>
      <c r="I101" s="568"/>
      <c r="J101" s="568"/>
      <c r="K101" s="9"/>
    </row>
    <row r="102" spans="1:11" x14ac:dyDescent="0.45">
      <c r="A102" s="116"/>
      <c r="B102" s="42" t="s">
        <v>6</v>
      </c>
      <c r="C102" s="7">
        <v>7</v>
      </c>
      <c r="D102" s="7">
        <v>6</v>
      </c>
      <c r="E102" s="7">
        <v>5</v>
      </c>
      <c r="F102" s="7">
        <v>4</v>
      </c>
      <c r="G102" s="165"/>
      <c r="H102" s="7">
        <v>3</v>
      </c>
      <c r="I102" s="7">
        <v>2</v>
      </c>
      <c r="J102" s="7">
        <v>1</v>
      </c>
      <c r="K102" s="9"/>
    </row>
    <row r="103" spans="1:11" x14ac:dyDescent="0.45">
      <c r="A103" s="116"/>
      <c r="B103" s="4" t="s">
        <v>7</v>
      </c>
      <c r="C103" s="3" t="s">
        <v>8</v>
      </c>
      <c r="D103" s="3" t="s">
        <v>8</v>
      </c>
      <c r="E103" s="3" t="s">
        <v>9</v>
      </c>
      <c r="F103" s="3" t="s">
        <v>10</v>
      </c>
      <c r="G103" s="3"/>
      <c r="H103" s="3" t="s">
        <v>11</v>
      </c>
      <c r="I103" s="3" t="s">
        <v>12</v>
      </c>
      <c r="J103" s="3" t="s">
        <v>13</v>
      </c>
      <c r="K103" s="9"/>
    </row>
    <row r="104" spans="1:11" x14ac:dyDescent="0.45">
      <c r="A104" s="116"/>
      <c r="B104" s="8" t="s">
        <v>14</v>
      </c>
      <c r="C104" s="3" t="s">
        <v>8</v>
      </c>
      <c r="D104" s="3" t="s">
        <v>9</v>
      </c>
      <c r="E104" s="3" t="s">
        <v>10</v>
      </c>
      <c r="F104" s="15" t="s">
        <v>11</v>
      </c>
      <c r="G104" s="15"/>
      <c r="H104" s="15" t="s">
        <v>12</v>
      </c>
      <c r="I104" s="3" t="s">
        <v>13</v>
      </c>
      <c r="J104" s="3">
        <v>0</v>
      </c>
      <c r="K104" s="9"/>
    </row>
    <row r="105" spans="1:11" x14ac:dyDescent="0.45">
      <c r="A105" s="116"/>
      <c r="B105" s="4" t="s">
        <v>16</v>
      </c>
      <c r="C105" s="3" t="s">
        <v>9</v>
      </c>
      <c r="D105" s="3" t="s">
        <v>10</v>
      </c>
      <c r="E105" s="3" t="s">
        <v>11</v>
      </c>
      <c r="F105" s="3" t="s">
        <v>12</v>
      </c>
      <c r="G105" s="3"/>
      <c r="H105" s="3" t="s">
        <v>13</v>
      </c>
      <c r="I105" s="3">
        <v>0</v>
      </c>
      <c r="J105" s="3">
        <v>0</v>
      </c>
      <c r="K105" s="9"/>
    </row>
    <row r="106" spans="1:11" x14ac:dyDescent="0.45">
      <c r="A106" s="116"/>
      <c r="K106" s="9"/>
    </row>
    <row r="107" spans="1:11" x14ac:dyDescent="0.45">
      <c r="A107" s="116"/>
      <c r="B107" s="67" t="s">
        <v>61</v>
      </c>
      <c r="C107" s="61" t="str">
        <f>HLOOKUP('GRC (Steps 2-3)'!M42,C102:J105,MATCH(E93,B102:B105,0), FALSE)</f>
        <v>IV</v>
      </c>
      <c r="K107" s="9"/>
    </row>
    <row r="108" spans="1:11" x14ac:dyDescent="0.45">
      <c r="A108" s="10"/>
      <c r="K108" s="9"/>
    </row>
  </sheetData>
  <sheetProtection selectLockedCells="1" selectUnlockedCells="1"/>
  <protectedRanges>
    <protectedRange sqref="A71:N77" name="Range8"/>
    <protectedRange sqref="C94" name="Range6"/>
    <protectedRange sqref="E93" name="Range5"/>
  </protectedRanges>
  <mergeCells count="6">
    <mergeCell ref="K19:P19"/>
    <mergeCell ref="C101:J101"/>
    <mergeCell ref="B94:B96"/>
    <mergeCell ref="C94:I96"/>
    <mergeCell ref="B93:D93"/>
    <mergeCell ref="C72:G72"/>
  </mergeCells>
  <conditionalFormatting sqref="F79:H79">
    <cfRule type="containsText" dxfId="2" priority="1" operator="containsText" text="STOP">
      <formula>NOT(ISERROR(SEARCH("STOP",F79)))</formula>
    </cfRule>
  </conditionalFormatting>
  <conditionalFormatting sqref="C102:J102">
    <cfRule type="cellIs" dxfId="1" priority="3" operator="equal">
      <formula>$M$42</formula>
    </cfRule>
  </conditionalFormatting>
  <dataValidations count="1">
    <dataValidation type="list" allowBlank="1" showInputMessage="1" showErrorMessage="1" sqref="E93" xr:uid="{00000000-0002-0000-0200-000000000000}">
      <formula1>$L$66:$L$68</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6839444-EF92-446A-8F6E-52728DFAC5A8}">
            <xm:f>NOT(ISERROR(SEARCH($E$66,B103)))</xm:f>
            <xm:f>$E$66</xm:f>
            <x14:dxf>
              <fill>
                <patternFill>
                  <bgColor rgb="FF00B0F0"/>
                </patternFill>
              </fill>
            </x14:dxf>
          </x14:cfRule>
          <xm:sqref>B103:B105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Instructions</vt:lpstr>
      <vt:lpstr>Revision</vt:lpstr>
      <vt:lpstr>Comms Risks and Issues Register</vt:lpstr>
      <vt:lpstr>GRC (Steps 2-3)</vt:lpstr>
      <vt:lpstr>ARC (Steps 4-6)</vt:lpstr>
      <vt:lpstr>OSOs (Steps 7-8)</vt:lpstr>
      <vt:lpstr>Evaluation Criteria</vt:lpstr>
      <vt:lpstr>Calc</vt:lpstr>
      <vt:lpstr>'OSOs (Steps 7-8)'!_ftn1</vt:lpstr>
      <vt:lpstr>'GRC (Steps 2-3)'!_ftnref1</vt:lpstr>
      <vt:lpstr>'GRC (Steps 2-3)'!_ftnref2</vt:lpstr>
      <vt:lpstr>Revision!datedc</vt:lpstr>
      <vt:lpstr>Revision!editiondc</vt:lpstr>
      <vt:lpstr>HarmBarrier1</vt:lpstr>
      <vt:lpstr>HarmBarrier2</vt:lpstr>
      <vt:lpstr>HarmBarrier3</vt:lpstr>
      <vt:lpstr>IARC</vt:lpstr>
      <vt:lpstr>'GRC (Steps 2-3)'!Print_Area</vt:lpstr>
      <vt:lpstr>'OSOs (Steps 7-8)'!Print_Area</vt:lpstr>
      <vt:lpstr>Revision!Print_Area</vt:lpstr>
      <vt:lpstr>Recommendation</vt:lpstr>
    </vt:vector>
  </TitlesOfParts>
  <Company>Organisation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Civil Aviation Authority of New Zealand</dc:creator>
  <cp:lastModifiedBy>Jenny Knowsley</cp:lastModifiedBy>
  <cp:lastPrinted>2019-09-18T23:49:37Z</cp:lastPrinted>
  <dcterms:created xsi:type="dcterms:W3CDTF">2017-05-21T18:42:38Z</dcterms:created>
  <dcterms:modified xsi:type="dcterms:W3CDTF">2022-09-20T22:45:30Z</dcterms:modified>
</cp:coreProperties>
</file>