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ouis.cheang\AppData\Roaming\OpenText\OTEdit\EC_infohubcaaprod\c63319280\"/>
    </mc:Choice>
  </mc:AlternateContent>
  <xr:revisionPtr revIDLastSave="0" documentId="13_ncr:1_{C72BE813-C1F5-47B2-956F-947A5304480E}" xr6:coauthVersionLast="47" xr6:coauthVersionMax="47" xr10:uidLastSave="{00000000-0000-0000-0000-000000000000}"/>
  <bookViews>
    <workbookView xWindow="43080" yWindow="4755" windowWidth="29040" windowHeight="15840" xr2:uid="{00000000-000D-0000-FFFF-FFFF00000000}"/>
  </bookViews>
  <sheets>
    <sheet name="UI" sheetId="1" r:id="rId1"/>
    <sheet name="Data Import" sheetId="3" state="hidden" r:id="rId2"/>
    <sheet name="Validation" sheetId="2" state="hidden" r:id="rId3"/>
  </sheets>
  <definedNames>
    <definedName name="Aerodrome">UI!$C$9</definedName>
    <definedName name="FilePath">Validation!$H$2</definedName>
    <definedName name="OK2Export">'Data Import'!$K$5</definedName>
    <definedName name="OK2Send">UI!$C$25</definedName>
    <definedName name="Quarter">UI!$C$12</definedName>
    <definedName name="Year">UI!$C$11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I13" i="1"/>
  <c r="I9" i="1" l="1"/>
  <c r="M18" i="1" l="1"/>
  <c r="M19" i="1"/>
  <c r="I12" i="1"/>
  <c r="I11" i="1"/>
  <c r="B4" i="3" l="1"/>
  <c r="B3" i="3"/>
  <c r="B2" i="3"/>
  <c r="A2" i="3" l="1"/>
  <c r="H2" i="2" s="1"/>
  <c r="A3" i="3" l="1"/>
  <c r="A4" i="3"/>
  <c r="C19" i="1" l="1"/>
  <c r="C18" i="1"/>
  <c r="C17" i="1"/>
  <c r="C3" i="3" l="1"/>
  <c r="D3" i="3"/>
  <c r="E3" i="3"/>
  <c r="F3" i="3"/>
  <c r="G3" i="3"/>
  <c r="H3" i="3"/>
  <c r="I3" i="3"/>
  <c r="J3" i="3"/>
  <c r="C4" i="3"/>
  <c r="D4" i="3"/>
  <c r="E4" i="3"/>
  <c r="F4" i="3"/>
  <c r="G4" i="3"/>
  <c r="H4" i="3"/>
  <c r="I4" i="3"/>
  <c r="J4" i="3"/>
  <c r="D2" i="3"/>
  <c r="E2" i="3"/>
  <c r="F2" i="3"/>
  <c r="G2" i="3"/>
  <c r="H2" i="3"/>
  <c r="I2" i="3"/>
  <c r="J2" i="3"/>
  <c r="K4" i="3" l="1"/>
  <c r="K3" i="3"/>
  <c r="M17" i="1"/>
  <c r="C2" i="3"/>
  <c r="K2" i="3" s="1"/>
  <c r="K5" i="3" l="1"/>
</calcChain>
</file>

<file path=xl/sharedStrings.xml><?xml version="1.0" encoding="utf-8"?>
<sst xmlns="http://schemas.openxmlformats.org/spreadsheetml/2006/main" count="45" uniqueCount="41">
  <si>
    <t>Participant CAA #:</t>
  </si>
  <si>
    <t>Year:</t>
  </si>
  <si>
    <t>1st Quarter: Jan, Feb, Mar</t>
  </si>
  <si>
    <t>2nd Quarter: Apr, May, Jun</t>
  </si>
  <si>
    <t>3rd Quarter: Jul, Aug, Sep</t>
  </si>
  <si>
    <t>4th Quarter: Oct, Nov, Dec</t>
  </si>
  <si>
    <t>Quarter:</t>
  </si>
  <si>
    <t>VFR</t>
  </si>
  <si>
    <t>IFR</t>
  </si>
  <si>
    <t>Day</t>
  </si>
  <si>
    <t>Night</t>
  </si>
  <si>
    <t>Domestic</t>
  </si>
  <si>
    <t>International</t>
  </si>
  <si>
    <t>Month:</t>
  </si>
  <si>
    <t>&lt;----Required - accepts whole number &gt;=2015)</t>
  </si>
  <si>
    <t>&lt;----Optional (accepts whole number between 10,000 and 1,000,000)</t>
  </si>
  <si>
    <t>Regular ATOs</t>
  </si>
  <si>
    <t>Aerodrome ID</t>
  </si>
  <si>
    <t>Status</t>
  </si>
  <si>
    <t>AS_ICAO_Aerodrome</t>
  </si>
  <si>
    <t>AS_yyyymm</t>
  </si>
  <si>
    <t>AS_VFR_Day</t>
  </si>
  <si>
    <t>AS_VFR_Night</t>
  </si>
  <si>
    <t>AS_IFR_Day</t>
  </si>
  <si>
    <t>AS_IFR_Night</t>
  </si>
  <si>
    <t>AS_Reg_ATO_Domestic</t>
  </si>
  <si>
    <t>AS_Reg_ATO_International</t>
  </si>
  <si>
    <t>AS_Other_Ops_Domestic</t>
  </si>
  <si>
    <t>AS_Other_Ops_International</t>
  </si>
  <si>
    <t>Form: CAA 24139/05</t>
  </si>
  <si>
    <t>1 This form needs to be completed once for each quarter of each calendar year</t>
  </si>
  <si>
    <t>2. A movement is defined as a Takeoff or a landing or a Missed Approach or Touch and Go</t>
  </si>
  <si>
    <t>&lt;----Required - select a quarter from drop down menu</t>
  </si>
  <si>
    <t>&lt;----Required - NZ CAA Airport ID - eg NZxx</t>
  </si>
  <si>
    <t>4. Please complete and submit this form within 30 days of the end of the quarter it applies to.</t>
  </si>
  <si>
    <r>
      <t xml:space="preserve">Errors and Missing Data </t>
    </r>
    <r>
      <rPr>
        <b/>
        <sz val="11"/>
        <color theme="1"/>
        <rFont val="Calibri"/>
        <family val="2"/>
      </rPr>
      <t>↓</t>
    </r>
  </si>
  <si>
    <t>All Other Ops</t>
  </si>
  <si>
    <t>3. When complete the form should be submitted by emailing it to stats@caa.govt.nz as an attachment</t>
  </si>
  <si>
    <t>Email to:</t>
  </si>
  <si>
    <t>stats@caa.govt.nz</t>
  </si>
  <si>
    <t>Part 139.76 and 139.411 movement data reporting for certificated and qualifying aerodromes
for Certificated and Qualifying Aerodromes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</si>
</sst>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i/>
      <sz val="16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right"/>
    </xf>
    <xf numFmtId="49" fontId="0" fillId="0" borderId="12" xfId="0" applyNumberFormat="1" applyBorder="1"/>
    <xf numFmtId="1" fontId="0" fillId="0" borderId="12" xfId="0" applyNumberFormat="1" applyBorder="1"/>
    <xf numFmtId="0" fontId="0" fillId="0" borderId="12" xfId="0" applyBorder="1"/>
    <xf numFmtId="0" fontId="0" fillId="0" borderId="0" xfId="0" applyAlignment="1">
      <alignment horizontal="centerContinuous" wrapText="1"/>
    </xf>
    <xf numFmtId="0" fontId="1" fillId="0" borderId="14" xfId="0" applyFont="1" applyBorder="1"/>
    <xf numFmtId="0" fontId="0" fillId="0" borderId="13" xfId="0" applyBorder="1"/>
    <xf numFmtId="0" fontId="4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4" fillId="0" borderId="15" xfId="0" applyFont="1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4" fillId="0" borderId="16" xfId="0" applyFont="1" applyBorder="1"/>
    <xf numFmtId="0" fontId="0" fillId="0" borderId="17" xfId="0" applyBorder="1"/>
    <xf numFmtId="0" fontId="1" fillId="0" borderId="12" xfId="0" applyFont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5" fillId="0" borderId="0" xfId="0" applyFont="1"/>
    <xf numFmtId="0" fontId="7" fillId="0" borderId="0" xfId="1"/>
    <xf numFmtId="0" fontId="0" fillId="4" borderId="0" xfId="0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</cellXfs>
  <cellStyles count="2">
    <cellStyle name="Hyperlink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66676</xdr:rowOff>
    </xdr:from>
    <xdr:to>
      <xdr:col>2</xdr:col>
      <xdr:colOff>1285875</xdr:colOff>
      <xdr:row>3</xdr:row>
      <xdr:rowOff>39694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6"/>
          <a:ext cx="2438400" cy="115411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8</xdr:row>
          <xdr:rowOff>14288</xdr:rowOff>
        </xdr:from>
        <xdr:to>
          <xdr:col>4</xdr:col>
          <xdr:colOff>0</xdr:colOff>
          <xdr:row>9</xdr:row>
          <xdr:rowOff>185738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en-NZ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Export as CSV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s@caa.govt.n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0"/>
  <sheetViews>
    <sheetView showGridLines="0" tabSelected="1" zoomScale="84" zoomScaleNormal="84" workbookViewId="0">
      <selection activeCell="F4" sqref="F4"/>
    </sheetView>
  </sheetViews>
  <sheetFormatPr defaultRowHeight="14.25" x14ac:dyDescent="0.45"/>
  <cols>
    <col min="3" max="3" width="32.796875" customWidth="1"/>
    <col min="4" max="11" width="14.265625" style="2" customWidth="1"/>
    <col min="14" max="14" width="11.73046875" customWidth="1"/>
  </cols>
  <sheetData>
    <row r="1" spans="2:14" ht="63" customHeight="1" x14ac:dyDescent="0.65">
      <c r="D1" s="47" t="s">
        <v>40</v>
      </c>
      <c r="E1" s="26"/>
      <c r="F1" s="26"/>
      <c r="G1" s="26"/>
      <c r="H1" s="26"/>
      <c r="I1" s="26"/>
      <c r="J1" s="26"/>
      <c r="K1" s="26"/>
    </row>
    <row r="2" spans="2:14" x14ac:dyDescent="0.45">
      <c r="D2" s="18" t="s">
        <v>30</v>
      </c>
    </row>
    <row r="3" spans="2:14" x14ac:dyDescent="0.45">
      <c r="D3" s="18" t="s">
        <v>31</v>
      </c>
    </row>
    <row r="4" spans="2:14" x14ac:dyDescent="0.45">
      <c r="D4" s="18" t="s">
        <v>37</v>
      </c>
    </row>
    <row r="5" spans="2:14" x14ac:dyDescent="0.45">
      <c r="D5" s="18" t="s">
        <v>34</v>
      </c>
    </row>
    <row r="6" spans="2:14" ht="14.65" thickBot="1" x14ac:dyDescent="0.5"/>
    <row r="7" spans="2:14" ht="14.65" thickBot="1" x14ac:dyDescent="0.5">
      <c r="I7" s="36" t="s">
        <v>35</v>
      </c>
      <c r="J7" s="37"/>
      <c r="K7" s="37"/>
      <c r="L7" s="38"/>
      <c r="M7" s="38"/>
      <c r="N7" s="39"/>
    </row>
    <row r="8" spans="2:14" ht="14.65" thickBot="1" x14ac:dyDescent="0.5">
      <c r="I8" s="27"/>
      <c r="N8" s="28"/>
    </row>
    <row r="9" spans="2:14" ht="14.65" thickBot="1" x14ac:dyDescent="0.5">
      <c r="B9" s="22" t="s">
        <v>17</v>
      </c>
      <c r="C9" s="23"/>
      <c r="D9" s="18" t="s">
        <v>33</v>
      </c>
      <c r="I9" s="29" t="str">
        <f>IF(OR(LEN(Aerodrome)&lt;&gt;4, LEFT(Aerodrome,2)&lt;&gt;"NZ"),"Aerodrome ICAO Code must be entered (Format NZ??)","")</f>
        <v>Aerodrome ICAO Code must be entered (Format NZ??)</v>
      </c>
      <c r="N9" s="28"/>
    </row>
    <row r="10" spans="2:14" ht="14.65" thickBot="1" x14ac:dyDescent="0.5">
      <c r="B10" s="1" t="s">
        <v>0</v>
      </c>
      <c r="D10" s="18" t="s">
        <v>15</v>
      </c>
      <c r="I10" s="30"/>
      <c r="N10" s="28"/>
    </row>
    <row r="11" spans="2:14" ht="14.65" thickBot="1" x14ac:dyDescent="0.5">
      <c r="B11" s="22" t="s">
        <v>1</v>
      </c>
      <c r="C11" s="24">
        <v>2016</v>
      </c>
      <c r="D11" s="18" t="s">
        <v>14</v>
      </c>
      <c r="I11" s="29" t="str">
        <f>IF(Year &lt; 2015, "Year must be 2015 or later","")</f>
        <v/>
      </c>
      <c r="N11" s="28"/>
    </row>
    <row r="12" spans="2:14" ht="14.65" thickBot="1" x14ac:dyDescent="0.5">
      <c r="B12" s="22" t="s">
        <v>6</v>
      </c>
      <c r="C12" s="25"/>
      <c r="D12" s="18" t="s">
        <v>32</v>
      </c>
      <c r="I12" s="29" t="str">
        <f>IF(ISBLANK(Quarter),"Select a value for the Quarter of the Year, use the drop down list provided","")</f>
        <v>Select a value for the Quarter of the Year, use the drop down list provided</v>
      </c>
      <c r="N12" s="28"/>
    </row>
    <row r="13" spans="2:14" ht="14.65" thickBot="1" x14ac:dyDescent="0.5">
      <c r="B13" s="22"/>
      <c r="D13" s="18"/>
      <c r="I13" s="31" t="str">
        <f>IF(AND(SUM(D17:G17)=SUM(H17:K17),SUM(D18:G18)=SUM(H18:K18),SUM(D19:G19)=SUM(H19:K19)),"","Total of VFR + IFR must be the same as Total of Regular and All Other operations")</f>
        <v/>
      </c>
      <c r="J13" s="32"/>
      <c r="K13" s="32"/>
      <c r="L13" s="33"/>
      <c r="M13" s="34"/>
      <c r="N13" s="35"/>
    </row>
    <row r="14" spans="2:14" ht="14.65" thickBot="1" x14ac:dyDescent="0.5">
      <c r="B14" s="22"/>
      <c r="D14" s="18"/>
      <c r="I14" s="21"/>
      <c r="M14" s="21"/>
    </row>
    <row r="15" spans="2:14" x14ac:dyDescent="0.45">
      <c r="D15" s="43" t="s">
        <v>7</v>
      </c>
      <c r="E15" s="44"/>
      <c r="F15" s="43" t="s">
        <v>8</v>
      </c>
      <c r="G15" s="44"/>
      <c r="H15" s="45" t="s">
        <v>16</v>
      </c>
      <c r="I15" s="46"/>
      <c r="J15" s="45" t="s">
        <v>36</v>
      </c>
      <c r="K15" s="46"/>
      <c r="M15" s="21"/>
    </row>
    <row r="16" spans="2:14" ht="14.65" thickBot="1" x14ac:dyDescent="0.5">
      <c r="C16" s="17" t="s">
        <v>13</v>
      </c>
      <c r="D16" s="15" t="s">
        <v>9</v>
      </c>
      <c r="E16" s="16" t="s">
        <v>10</v>
      </c>
      <c r="F16" s="15" t="s">
        <v>9</v>
      </c>
      <c r="G16" s="16" t="s">
        <v>10</v>
      </c>
      <c r="H16" s="15" t="s">
        <v>11</v>
      </c>
      <c r="I16" s="16" t="s">
        <v>12</v>
      </c>
      <c r="J16" s="15" t="s">
        <v>11</v>
      </c>
      <c r="K16" s="16" t="s">
        <v>12</v>
      </c>
      <c r="M16" s="21"/>
    </row>
    <row r="17" spans="1:13" ht="14.65" thickTop="1" x14ac:dyDescent="0.45">
      <c r="C17" s="1" t="str">
        <f>IF(ISNUMBER(SEARCH("1st",C12)), "January",IF(ISNUMBER(SEARCH("2nd",C12)),"April", IF(ISNUMBER(SEARCH("3rd",C12)), "July", IF(ISNUMBER(SEARCH("4th",C12)),"October","Must select quarter"))))</f>
        <v>Must select quarter</v>
      </c>
      <c r="D17" s="9"/>
      <c r="E17" s="10"/>
      <c r="F17" s="7"/>
      <c r="G17" s="8"/>
      <c r="H17" s="9"/>
      <c r="I17" s="10"/>
      <c r="J17" s="7"/>
      <c r="K17" s="8"/>
      <c r="M17" s="21" t="str">
        <f>IF(SUM(D17:G17)&lt;&gt;SUM(H17:K17),"VFR + IFR movements must be the same as Regular + All Other movements","")</f>
        <v/>
      </c>
    </row>
    <row r="18" spans="1:13" x14ac:dyDescent="0.45">
      <c r="C18" s="1" t="str">
        <f>IF(ISNUMBER(SEARCH("1st",C12)), "February",IF(ISNUMBER(SEARCH("2nd",C12)),"May", IF(ISNUMBER(SEARCH("3rd",C12)), "August", IF(ISNUMBER(SEARCH("4th",C12)),"November","Must select quarter"))))</f>
        <v>Must select quarter</v>
      </c>
      <c r="D18" s="11"/>
      <c r="E18" s="12"/>
      <c r="F18" s="4"/>
      <c r="G18" s="3"/>
      <c r="H18" s="11"/>
      <c r="I18" s="12"/>
      <c r="J18" s="4"/>
      <c r="K18" s="3"/>
      <c r="M18" s="21" t="str">
        <f t="shared" ref="M18:M19" si="0">IF(SUM(D18:G18)&lt;&gt;SUM(H18:K18),"VFR + IFR movements must be the same as Regular + All Other movements","")</f>
        <v/>
      </c>
    </row>
    <row r="19" spans="1:13" ht="14.65" thickBot="1" x14ac:dyDescent="0.5">
      <c r="C19" s="1" t="str">
        <f>IF(ISNUMBER(SEARCH("1st",C12)), "March",IF(ISNUMBER(SEARCH("2nd",C12)),"June", IF(ISNUMBER(SEARCH("3rd",C12)), "September", IF(ISNUMBER(SEARCH("4th",C12)),"December","Must select quarter"))))</f>
        <v>Must select quarter</v>
      </c>
      <c r="D19" s="13"/>
      <c r="E19" s="14"/>
      <c r="F19" s="5"/>
      <c r="G19" s="6"/>
      <c r="H19" s="13"/>
      <c r="I19" s="14"/>
      <c r="J19" s="5"/>
      <c r="K19" s="6"/>
      <c r="M19" s="21" t="str">
        <f t="shared" si="0"/>
        <v/>
      </c>
    </row>
    <row r="25" spans="1:13" x14ac:dyDescent="0.45">
      <c r="C25" s="40" t="b">
        <f>(AND(SUM(D17:G17)=SUM(H17:K17),SUM(D18:G18)=SUM(H18:K18),SUM(D19:G19)=SUM(H19:K19),NOT(ISBLANK(Quarter)),NOT(ISBLANK(Year)),NOT(ISBLANK(Aerodrome))))</f>
        <v>0</v>
      </c>
    </row>
    <row r="26" spans="1:13" x14ac:dyDescent="0.45">
      <c r="G26" s="18"/>
    </row>
    <row r="29" spans="1:13" x14ac:dyDescent="0.45">
      <c r="A29" s="42" t="s">
        <v>29</v>
      </c>
      <c r="B29" s="42"/>
    </row>
    <row r="30" spans="1:13" x14ac:dyDescent="0.45">
      <c r="A30" t="s">
        <v>38</v>
      </c>
      <c r="B30" s="41" t="s">
        <v>39</v>
      </c>
    </row>
  </sheetData>
  <mergeCells count="4">
    <mergeCell ref="D15:E15"/>
    <mergeCell ref="F15:G15"/>
    <mergeCell ref="H15:I15"/>
    <mergeCell ref="J15:K15"/>
  </mergeCells>
  <conditionalFormatting sqref="C25">
    <cfRule type="iconSet" priority="1">
      <iconSet iconSet="3TrafficLights2">
        <cfvo type="percent" val="0"/>
        <cfvo type="percent" val="33"/>
        <cfvo type="percent" val="67"/>
      </iconSet>
    </cfRule>
    <cfRule type="containsText" dxfId="1" priority="5" operator="containsText" text="Errors">
      <formula>NOT(ISERROR(SEARCH("Errors",C25)))</formula>
    </cfRule>
    <cfRule type="containsText" dxfId="0" priority="6" operator="containsText" text="OK">
      <formula>NOT(ISERROR(SEARCH("OK",C25)))</formula>
    </cfRule>
  </conditionalFormatting>
  <dataValidations count="4">
    <dataValidation type="whole" operator="greaterThanOrEqual" allowBlank="1" showInputMessage="1" showErrorMessage="1" sqref="C11" xr:uid="{00000000-0002-0000-0000-000000000000}">
      <formula1>2015</formula1>
    </dataValidation>
    <dataValidation type="whole" allowBlank="1" showInputMessage="1" showErrorMessage="1" sqref="C10" xr:uid="{00000000-0002-0000-0000-000001000000}">
      <formula1>10000</formula1>
      <formula2>1000000</formula2>
    </dataValidation>
    <dataValidation type="textLength" operator="equal" allowBlank="1" showInputMessage="1" showErrorMessage="1" sqref="C9" xr:uid="{00000000-0002-0000-0000-000002000000}">
      <formula1>4</formula1>
    </dataValidation>
    <dataValidation type="whole" allowBlank="1" showInputMessage="1" showErrorMessage="1" error="Only integer values between 0 and 99999 are allowed" sqref="D17:K19" xr:uid="{00000000-0002-0000-0000-000003000000}">
      <formula1>0</formula1>
      <formula2>99999</formula2>
    </dataValidation>
  </dataValidations>
  <hyperlinks>
    <hyperlink ref="B30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Validation!$B$2:$B$5</xm:f>
          </x14:formula1>
          <xm:sqref>C13:C14</xm:sqref>
        </x14:dataValidation>
        <x14:dataValidation type="list" showInputMessage="1" showErrorMessage="1" promptTitle="select from drop down menu" xr:uid="{00000000-0002-0000-0000-000005000000}">
          <x14:formula1>
            <xm:f>Validation!$B$2:$B$5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"/>
  <sheetViews>
    <sheetView workbookViewId="0">
      <selection activeCell="H3" sqref="H3"/>
    </sheetView>
  </sheetViews>
  <sheetFormatPr defaultColWidth="9.06640625" defaultRowHeight="14.25" x14ac:dyDescent="0.45"/>
  <cols>
    <col min="1" max="1" width="20.06640625" bestFit="1" customWidth="1"/>
    <col min="2" max="2" width="11.73046875" style="2" bestFit="1" customWidth="1"/>
    <col min="3" max="3" width="12" style="2" bestFit="1" customWidth="1"/>
    <col min="4" max="4" width="13.73046875" style="2" bestFit="1" customWidth="1"/>
    <col min="5" max="5" width="11.265625" style="2" bestFit="1" customWidth="1"/>
    <col min="6" max="6" width="12.796875" style="2" bestFit="1" customWidth="1"/>
    <col min="7" max="7" width="18.265625" style="2" bestFit="1" customWidth="1"/>
    <col min="8" max="8" width="21.73046875" style="2" bestFit="1" customWidth="1"/>
    <col min="9" max="9" width="22" style="2" bestFit="1" customWidth="1"/>
    <col min="10" max="10" width="25.265625" style="2" bestFit="1" customWidth="1"/>
    <col min="11" max="11" width="6.33203125" bestFit="1" customWidth="1"/>
  </cols>
  <sheetData>
    <row r="1" spans="1:11" x14ac:dyDescent="0.45">
      <c r="A1" s="19" t="s">
        <v>19</v>
      </c>
      <c r="B1" s="20" t="s">
        <v>20</v>
      </c>
      <c r="C1" s="20" t="s">
        <v>21</v>
      </c>
      <c r="D1" s="20" t="s">
        <v>22</v>
      </c>
      <c r="E1" s="20" t="s">
        <v>23</v>
      </c>
      <c r="F1" s="20" t="s">
        <v>24</v>
      </c>
      <c r="G1" s="20" t="s">
        <v>25</v>
      </c>
      <c r="H1" s="20" t="s">
        <v>26</v>
      </c>
      <c r="I1" s="20" t="s">
        <v>27</v>
      </c>
      <c r="J1" s="20" t="s">
        <v>28</v>
      </c>
      <c r="K1" s="20" t="s">
        <v>18</v>
      </c>
    </row>
    <row r="2" spans="1:11" x14ac:dyDescent="0.45">
      <c r="A2" s="19" t="str">
        <f>UPPER(UI!C9)</f>
        <v/>
      </c>
      <c r="B2" s="19" t="e">
        <f>TEXT(Year,"0000")&amp;TEXT(VALUE(LEFT(Quarter,1))*3-2,"00")</f>
        <v>#VALUE!</v>
      </c>
      <c r="C2" s="20">
        <f>UI!D17</f>
        <v>0</v>
      </c>
      <c r="D2" s="20">
        <f>UI!E17</f>
        <v>0</v>
      </c>
      <c r="E2" s="20">
        <f>UI!F17</f>
        <v>0</v>
      </c>
      <c r="F2" s="20">
        <f>UI!G17</f>
        <v>0</v>
      </c>
      <c r="G2" s="20">
        <f>UI!H17</f>
        <v>0</v>
      </c>
      <c r="H2" s="20">
        <f>UI!I17</f>
        <v>0</v>
      </c>
      <c r="I2" s="20">
        <f>UI!J17</f>
        <v>0</v>
      </c>
      <c r="J2" s="20">
        <f>UI!K17</f>
        <v>0</v>
      </c>
      <c r="K2" s="19" t="e">
        <f>AND(SUM(C2:F2)=SUM(G2:J2),B2&gt;0,LEN(A2)=4)</f>
        <v>#VALUE!</v>
      </c>
    </row>
    <row r="3" spans="1:11" x14ac:dyDescent="0.45">
      <c r="A3" s="19" t="str">
        <f>A2</f>
        <v/>
      </c>
      <c r="B3" s="19" t="e">
        <f>TEXT(Year,"0000")&amp;TEXT(VALUE(LEFT(Quarter,1))*3-1,"00")</f>
        <v>#VALUE!</v>
      </c>
      <c r="C3" s="20">
        <f>UI!D18</f>
        <v>0</v>
      </c>
      <c r="D3" s="20">
        <f>UI!E18</f>
        <v>0</v>
      </c>
      <c r="E3" s="20">
        <f>UI!F18</f>
        <v>0</v>
      </c>
      <c r="F3" s="20">
        <f>UI!G18</f>
        <v>0</v>
      </c>
      <c r="G3" s="20">
        <f>UI!H18</f>
        <v>0</v>
      </c>
      <c r="H3" s="20">
        <f>UI!I18</f>
        <v>0</v>
      </c>
      <c r="I3" s="20">
        <f>UI!J18</f>
        <v>0</v>
      </c>
      <c r="J3" s="20">
        <f>UI!K18</f>
        <v>0</v>
      </c>
      <c r="K3" s="19" t="e">
        <f t="shared" ref="K3:K4" si="0">AND(SUM(C3:F3)=SUM(G3:J3),B3&gt;0,LEN(A3)=4)</f>
        <v>#VALUE!</v>
      </c>
    </row>
    <row r="4" spans="1:11" x14ac:dyDescent="0.45">
      <c r="A4" s="19" t="str">
        <f>A2</f>
        <v/>
      </c>
      <c r="B4" s="19" t="e">
        <f>TEXT(Year,"0000")&amp;TEXT(VALUE(LEFT(Quarter,1))*3,"00")</f>
        <v>#VALUE!</v>
      </c>
      <c r="C4" s="20">
        <f>UI!D19</f>
        <v>0</v>
      </c>
      <c r="D4" s="20">
        <f>UI!E19</f>
        <v>0</v>
      </c>
      <c r="E4" s="20">
        <f>UI!F19</f>
        <v>0</v>
      </c>
      <c r="F4" s="20">
        <f>UI!G19</f>
        <v>0</v>
      </c>
      <c r="G4" s="20">
        <f>UI!H19</f>
        <v>0</v>
      </c>
      <c r="H4" s="20">
        <f>UI!I19</f>
        <v>0</v>
      </c>
      <c r="I4" s="20">
        <f>UI!J19</f>
        <v>0</v>
      </c>
      <c r="J4" s="20">
        <f>UI!K19</f>
        <v>0</v>
      </c>
      <c r="K4" s="19" t="e">
        <f t="shared" si="0"/>
        <v>#VALUE!</v>
      </c>
    </row>
    <row r="5" spans="1:11" x14ac:dyDescent="0.45">
      <c r="K5" t="e">
        <f>AND(K2,K3,K4)</f>
        <v>#VALUE!</v>
      </c>
    </row>
  </sheetData>
  <dataValidations count="1">
    <dataValidation type="whole" operator="greaterThanOrEqual" allowBlank="1" showInputMessage="1" showErrorMessage="1" errorTitle="Invalid movement data" error="This data must be numeric ot blank" sqref="C2:J4" xr:uid="{00000000-0002-0000-0100-000000000000}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ExportAsCSV">
                <anchor moveWithCells="1" sizeWithCells="1">
                  <from>
                    <xdr:col>2</xdr:col>
                    <xdr:colOff>19050</xdr:colOff>
                    <xdr:row>8</xdr:row>
                    <xdr:rowOff>14288</xdr:rowOff>
                  </from>
                  <to>
                    <xdr:col>4</xdr:col>
                    <xdr:colOff>0</xdr:colOff>
                    <xdr:row>9</xdr:row>
                    <xdr:rowOff>185738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11"/>
  <sheetViews>
    <sheetView workbookViewId="0">
      <selection activeCell="H3" sqref="H3"/>
    </sheetView>
  </sheetViews>
  <sheetFormatPr defaultRowHeight="14.25" x14ac:dyDescent="0.45"/>
  <sheetData>
    <row r="2" spans="2:8" x14ac:dyDescent="0.45">
      <c r="B2" t="s">
        <v>2</v>
      </c>
      <c r="F2">
        <v>2015</v>
      </c>
      <c r="H2" t="str">
        <f>"\\caa-app-prod1\safetyanalysis\aerodromestats\in\" &amp; TEXT(Year,"0000") &amp; "q" &amp; LEFT(Quarter,1) &amp; 'Data Import'!A2 &amp; "Movements.csv"</f>
        <v>\\caa-app-prod1\safetyanalysis\aerodromestats\in\2016qMovements.csv</v>
      </c>
    </row>
    <row r="3" spans="2:8" x14ac:dyDescent="0.45">
      <c r="B3" t="s">
        <v>3</v>
      </c>
      <c r="F3">
        <v>2016</v>
      </c>
    </row>
    <row r="4" spans="2:8" x14ac:dyDescent="0.45">
      <c r="B4" t="s">
        <v>4</v>
      </c>
      <c r="F4">
        <v>2017</v>
      </c>
    </row>
    <row r="5" spans="2:8" x14ac:dyDescent="0.45">
      <c r="B5" t="s">
        <v>5</v>
      </c>
      <c r="F5">
        <v>2018</v>
      </c>
    </row>
    <row r="6" spans="2:8" x14ac:dyDescent="0.45">
      <c r="F6">
        <v>2019</v>
      </c>
    </row>
    <row r="7" spans="2:8" x14ac:dyDescent="0.45">
      <c r="F7">
        <v>2020</v>
      </c>
    </row>
    <row r="8" spans="2:8" x14ac:dyDescent="0.45">
      <c r="F8">
        <v>2021</v>
      </c>
    </row>
    <row r="9" spans="2:8" x14ac:dyDescent="0.45">
      <c r="F9">
        <v>2022</v>
      </c>
    </row>
    <row r="10" spans="2:8" x14ac:dyDescent="0.45">
      <c r="F10">
        <v>2023</v>
      </c>
    </row>
    <row r="11" spans="2:8" x14ac:dyDescent="0.45">
      <c r="F11">
        <v>2024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EE7F5F-73B9-49AF-88D3-5CCE27C93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D89403-05B4-4F1B-9E68-D484067FFA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F7B0F6-DD05-49A3-BAEE-204ADF5FD2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UI</vt:lpstr>
      <vt:lpstr>Data Import</vt:lpstr>
      <vt:lpstr>Validation</vt:lpstr>
      <vt:lpstr>Aerodrome</vt:lpstr>
      <vt:lpstr>FilePath</vt:lpstr>
      <vt:lpstr>OK2Export</vt:lpstr>
      <vt:lpstr>OK2Send</vt:lpstr>
      <vt:lpstr>Quarter</vt:lpstr>
      <vt:lpstr>Year</vt:lpstr>
    </vt:vector>
  </TitlesOfParts>
  <Company>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Lees</dc:creator>
  <cp:lastModifiedBy>Louis Cheang</cp:lastModifiedBy>
  <dcterms:created xsi:type="dcterms:W3CDTF">2015-08-04T04:02:41Z</dcterms:created>
  <dcterms:modified xsi:type="dcterms:W3CDTF">2025-03-06T23:05:34Z</dcterms:modified>
</cp:coreProperties>
</file>