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Summary and sign-off" sheetId="1" r:id="rId1"/>
    <sheet name="Travel" sheetId="2" r:id="rId2"/>
    <sheet name="Hospitality" sheetId="3" r:id="rId3"/>
    <sheet name="All other expenses" sheetId="4" r:id="rId4"/>
    <sheet name="Gifts and benefits" sheetId="5" r:id="rId5"/>
  </sheets>
  <definedNames>
    <definedName name="_xlnm.Print_Area" localSheetId="3">'All other expenses'!$A$4:$E$26</definedName>
    <definedName name="_xlnm.Print_Area" localSheetId="4">'Gifts and benefits'!$A$1:$F$54</definedName>
    <definedName name="_xlnm.Print_Area" localSheetId="2">'Hospitality'!$A$1:$E$16</definedName>
    <definedName name="_xlnm.Print_Area" localSheetId="0">'Summary and sign-off'!$A$1:$F$17</definedName>
    <definedName name="_xlnm.Print_Area" localSheetId="1">'Travel'!$A$1:$E$104</definedName>
  </definedNames>
  <calcPr fullCalcOnLoad="1"/>
</workbook>
</file>

<file path=xl/sharedStrings.xml><?xml version="1.0" encoding="utf-8"?>
<sst xmlns="http://schemas.openxmlformats.org/spreadsheetml/2006/main" count="584" uniqueCount="264">
  <si>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</si>
  <si>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</si>
  <si>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</si>
  <si>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</si>
  <si>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</si>
  <si>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</si>
  <si>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</si>
  <si>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</si>
  <si>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</si>
  <si>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</si>
  <si>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</si>
  <si>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</si>
  <si>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</si>
  <si>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</si>
  <si>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</si>
  <si>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</si>
  <si>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</si>
  <si>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indexed="9"/>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</si>
  <si>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</si>
  <si>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</si>
  <si>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</si>
  <si>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</si>
  <si>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</si>
  <si>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</si>
  <si>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</si>
  <si>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</si>
  <si>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</si>
  <si>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</si>
  <si>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indexed="9"/>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</si>
  <si>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</si>
  <si>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</si>
  <si>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</si>
  <si>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</si>
  <si>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</si>
  <si>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</si>
  <si>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indexed="9"/>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</si>
  <si>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</si>
  <si>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</si>
  <si>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</si>
  <si>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</si>
  <si>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</si>
  <si>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</si>
  <si>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</si>
  <si>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</si>
  <si>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</si>
  <si>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</si>
  <si>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</si>
  <si>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</si>
  <si>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</si>
  <si>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</si>
  <si>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</si>
  <si>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indexed="9"/>
        <rFont val="Arial"/>
        <family val="2"/>
      </rPr>
      <t>(drop-down list in cell)</t>
    </r>
  </si>
  <si>
    <r>
      <t>Estimated value in NZ$</t>
    </r>
    <r>
      <rPr>
        <sz val="10"/>
        <color indexed="9"/>
        <rFont val="Arial"/>
        <family val="2"/>
      </rPr>
      <t xml:space="preserve">
(drop-down list in cell </t>
    </r>
    <r>
      <rPr>
        <sz val="10"/>
        <rFont val="Arial"/>
        <family val="2"/>
      </rPr>
      <t>but</t>
    </r>
    <r>
      <rPr>
        <sz val="10"/>
        <color indexed="9"/>
        <rFont val="Arial"/>
        <family val="2"/>
      </rPr>
      <t xml:space="preserve"> provide specific value if possible)</t>
    </r>
  </si>
  <si>
    <t>Travel expenses</t>
  </si>
  <si>
    <r>
      <t xml:space="preserve">Type of expense
</t>
    </r>
    <r>
      <rPr>
        <sz val="10"/>
        <color indexed="9"/>
        <rFont val="Arial"/>
        <family val="2"/>
      </rPr>
      <t>(what and for how many e.g. dinner for 5)</t>
    </r>
  </si>
  <si>
    <r>
      <t xml:space="preserve">Type of expense
</t>
    </r>
    <r>
      <rPr>
        <sz val="10"/>
        <color indexed="9"/>
        <rFont val="Arial"/>
        <family val="2"/>
      </rPr>
      <t>(e.g. taxi, parking, bus)</t>
    </r>
  </si>
  <si>
    <r>
      <t xml:space="preserve">Purpose of hospitality
</t>
    </r>
    <r>
      <rPr>
        <sz val="10"/>
        <color indexed="9"/>
        <rFont val="Arial"/>
        <family val="2"/>
      </rPr>
      <t xml:space="preserve">(e.g. hosting delegation from China, building relationships, team building) </t>
    </r>
  </si>
  <si>
    <t>Domestic Travel</t>
  </si>
  <si>
    <r>
      <t xml:space="preserve">Domestic Travel   </t>
    </r>
    <r>
      <rPr>
        <sz val="12"/>
        <color indexed="9"/>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</si>
  <si>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</si>
  <si>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</si>
  <si>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</si>
  <si>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</si>
  <si>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</si>
  <si>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</si>
  <si>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</si>
  <si>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</si>
  <si>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</si>
  <si>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indexed="9"/>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</si>
  <si>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</si>
  <si>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</si>
  <si>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</si>
  <si>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</si>
  <si>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</si>
  <si>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</si>
  <si>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</si>
  <si>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</si>
  <si>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</si>
  <si>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</si>
  <si>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</si>
  <si>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</si>
  <si>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</si>
  <si>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</si>
  <si>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indexed="9"/>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</si>
  <si>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</si>
  <si>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</si>
  <si>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</si>
  <si>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indexed="8"/>
        <rFont val="Arial"/>
        <family val="2"/>
      </rPr>
      <t>Include all gifts, invitations to events and other hospitality</t>
    </r>
    <r>
      <rPr>
        <i/>
        <sz val="10"/>
        <color indexed="8"/>
        <rFont val="Arial"/>
        <family val="2"/>
      </rPr>
      <t xml:space="preserve">, of $50 or more in total value per year, offered to the chief executive by people external to the organisation.
Include all gifts, invitations or other hospitality </t>
    </r>
    <r>
      <rPr>
        <b/>
        <i/>
        <sz val="10"/>
        <color indexed="8"/>
        <rFont val="Arial"/>
        <family val="2"/>
      </rPr>
      <t>whether accepted or declined</t>
    </r>
    <r>
      <rPr>
        <i/>
        <sz val="10"/>
        <color indexed="8"/>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</si>
  <si>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</si>
  <si>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</si>
  <si>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</si>
  <si>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</si>
  <si>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</si>
  <si>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</si>
  <si>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</si>
  <si>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</si>
  <si>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indexed="9"/>
        <rFont val="Arial"/>
        <family val="2"/>
      </rPr>
      <t xml:space="preserve"> (including travel within NZ at beginning and end of overseas trip)</t>
    </r>
  </si>
  <si>
    <t>Cost in NZ$**</t>
  </si>
  <si>
    <r>
      <t xml:space="preserve">Purpose of travel
</t>
    </r>
    <r>
      <rPr>
        <sz val="10"/>
        <color indexed="9"/>
        <rFont val="Arial"/>
        <family val="2"/>
      </rPr>
      <t>(e.g. attending XYZ conference for 3 days)***</t>
    </r>
  </si>
  <si>
    <r>
      <t xml:space="preserve">Purpose of travel
</t>
    </r>
    <r>
      <rPr>
        <sz val="10"/>
        <color indexed="9"/>
        <rFont val="Arial"/>
        <family val="2"/>
      </rPr>
      <t>(e.g. visiting district office for two days...)***</t>
    </r>
  </si>
  <si>
    <r>
      <t>Purpose of travel</t>
    </r>
    <r>
      <rPr>
        <sz val="10"/>
        <color indexed="9"/>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</si>
  <si>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</si>
  <si>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</si>
  <si>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</si>
  <si>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</si>
  <si>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</si>
  <si>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</si>
  <si>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</si>
  <si>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</si>
  <si>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</si>
  <si>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</si>
  <si>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</si>
  <si>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</si>
  <si>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indexed="9"/>
        <rFont val="Arial"/>
        <family val="2"/>
      </rPr>
      <t>(e.g. phone and data costs, membership fees)</t>
    </r>
  </si>
  <si>
    <r>
      <t xml:space="preserve">Description
</t>
    </r>
    <r>
      <rPr>
        <sz val="10"/>
        <color indexed="9"/>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</si>
  <si>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</si>
  <si>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</si>
  <si>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</si>
  <si>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</si>
  <si>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Civil Aviation Authority</t>
  </si>
  <si>
    <t>Graeme Harris</t>
  </si>
  <si>
    <t>Singapore</t>
  </si>
  <si>
    <t>Stylised koru sculpture</t>
  </si>
  <si>
    <t>Attend Asia Pacific Air Navigation Planning and Implementation Regional Group (APANPIRG) mid-term review and Regional Aviation Safety Group-Asia and Pacific (RASG-APAC) coordination meetings, Bangkok, 16-19 July 2018</t>
  </si>
  <si>
    <t>Bangkok</t>
  </si>
  <si>
    <t>Wellington</t>
  </si>
  <si>
    <t>Montreal</t>
  </si>
  <si>
    <t>Dinner for CE and 2 other CAA staff</t>
  </si>
  <si>
    <t>Auckland</t>
  </si>
  <si>
    <t>Attend annual Aviation New Zealand conference as speaker and awards presenter</t>
  </si>
  <si>
    <t>Nelson</t>
  </si>
  <si>
    <t>Dinner for CE, 5 CAA staff, and 1 industry rep</t>
  </si>
  <si>
    <t>Attend Skybase Demonstration, Alexandra</t>
  </si>
  <si>
    <t>Queenstown</t>
  </si>
  <si>
    <t>Tauranga</t>
  </si>
  <si>
    <t>Timaru</t>
  </si>
  <si>
    <t>Communications</t>
  </si>
  <si>
    <t>Mobile phone rental/tolls</t>
  </si>
  <si>
    <t>Head of Delegation, 55th Directors General of Civil Aviation conference, Asia-Pacific Region, Fiji, 22-26 Oct 2018</t>
  </si>
  <si>
    <t>Attend 13th Air Navigation Meeting, Montreal, 8-19 Oct 2018</t>
  </si>
  <si>
    <t>Attend World Aviation Chief Executives Forum, Singapore, 8-10 April 2019</t>
  </si>
  <si>
    <t>Accommodation for CE for 4 nights</t>
  </si>
  <si>
    <t>Nadi</t>
  </si>
  <si>
    <t>Accommodation for CE for 3 nights</t>
  </si>
  <si>
    <t>Accommodation for CE for 11 nights</t>
  </si>
  <si>
    <t>Lunch for CE</t>
  </si>
  <si>
    <t>Visa obtained in Wellington</t>
  </si>
  <si>
    <t>Return airfare for CE</t>
  </si>
  <si>
    <t>Wellington/Sydney/ Bangkok</t>
  </si>
  <si>
    <t>Taxi from home to airport</t>
  </si>
  <si>
    <t>Taxi for CE from airport to home</t>
  </si>
  <si>
    <t>Accommodation for CE for 7 nights</t>
  </si>
  <si>
    <t>Taxi for CE from airport to hotel</t>
  </si>
  <si>
    <t>Taxi for CE from hotel to airport</t>
  </si>
  <si>
    <t>Wellington/Sydney/ Singapore</t>
  </si>
  <si>
    <t>Taxi for CE from home to airport</t>
  </si>
  <si>
    <t>Search and Rescue Council awards function</t>
  </si>
  <si>
    <t>Wellington/Auckland</t>
  </si>
  <si>
    <t>Dinner with Crown Entity Chairs, Chief Executives and Minister of Transport prior to Transport Sector Board Forum hosted by Ministry of Transport</t>
  </si>
  <si>
    <t>Taxi for CE from venue to home</t>
  </si>
  <si>
    <t>Wellington/Nelson</t>
  </si>
  <si>
    <t>Dinner for CE</t>
  </si>
  <si>
    <t>Wellington/Queenstown</t>
  </si>
  <si>
    <t>Taxi for CE from CAA to airport</t>
  </si>
  <si>
    <t>Attend CAA Board meeting and industry function</t>
  </si>
  <si>
    <t>Wellington/Tauranga</t>
  </si>
  <si>
    <t>Accommodation for CE for 1 night</t>
  </si>
  <si>
    <t>Speaker at India-NZ Business Council Summit - Session 3 - Aviation</t>
  </si>
  <si>
    <t>Taxi for CE from airport to venue</t>
  </si>
  <si>
    <t>Taxi for CE from venue to airport</t>
  </si>
  <si>
    <t>Taxi for CE from airport to CAA</t>
  </si>
  <si>
    <t>Airfare for CE</t>
  </si>
  <si>
    <t>Wellington/Timaru/ Christchurch/Wellington</t>
  </si>
  <si>
    <t>Open Pacific Aviation Safety Organisation Council meeting</t>
  </si>
  <si>
    <t>Bus fare for CE from airport to hotel</t>
  </si>
  <si>
    <t>Dinner for members of the Boards of the CAA and the Civil Aviation Safety Authority of Australia</t>
  </si>
  <si>
    <t>Breakfast for CE</t>
  </si>
  <si>
    <t>Dinner for 2 people</t>
  </si>
  <si>
    <t>Annual</t>
  </si>
  <si>
    <t>Koru Club membership</t>
  </si>
  <si>
    <t>Complimentary by virtue of Gold/Gold Elite status points</t>
  </si>
  <si>
    <t>Air New Zealand</t>
  </si>
  <si>
    <t>Invitation to Christmas function</t>
  </si>
  <si>
    <t xml:space="preserve">Aviation New Zealand </t>
  </si>
  <si>
    <t>Parliamentary Function</t>
  </si>
  <si>
    <t>Search and Rescue Council</t>
  </si>
  <si>
    <t>Parliamentary Function - awards presentations</t>
  </si>
  <si>
    <t>New Zealand Air Line Pilots' Association</t>
  </si>
  <si>
    <t>Board of Airline Representatives New Zealand</t>
  </si>
  <si>
    <t>Wellington/Melbourne/ San Francisco/Montreal</t>
  </si>
  <si>
    <t>Attend Asia Pacific Air Navigation Planning and Implementation Regional Group (APANPIRG) meeting, 3-5 Sept 2018 and Regional Aviation Safety Group-Asia and Pacific (RASG-APAC) meeting, Bangkok, 6-7 Sept 2018</t>
  </si>
  <si>
    <t>Multi-entry Thai visa for CE</t>
  </si>
  <si>
    <t>Auckland/Wellington</t>
  </si>
  <si>
    <t>Official opening of Tekapo hangar</t>
  </si>
  <si>
    <t>Zephyr Airworks</t>
  </si>
  <si>
    <t>Cocktail function</t>
  </si>
  <si>
    <t>Master of the Honourable Company of Air Pilots (formerly the Guild of Air Pilots and Air Navigators)</t>
  </si>
  <si>
    <t>Attend official opening of Zephyr Airwork's Tekapo hangar</t>
  </si>
  <si>
    <t>Parking for CE at airport</t>
  </si>
  <si>
    <t>Transfers to and from hotel for CE</t>
  </si>
  <si>
    <t>Wellington/Fiji/Auckland</t>
  </si>
  <si>
    <t>Gift for Director of Civil Aviation, Singapore at signing ceremony of a Memorandum of Understanding between the Civil Aviation Authority of New Zealand and the Civil Aviation Authority Singapore at World Aviation Chief Executives Forum, 8-10 April 2019</t>
  </si>
  <si>
    <t>2 New Zealand souvenir business card holders</t>
  </si>
  <si>
    <t>Gifts for delegates at World Aviation Chief Executives Forum, 8-10 April 2020</t>
  </si>
  <si>
    <t>Accommodation for CE for 1 night in transit due to flight delay</t>
  </si>
  <si>
    <t>Business Leaders' Health and Safety Forum (Zero Harm Workplaces)</t>
  </si>
  <si>
    <t>Victoria University of Wellington</t>
  </si>
  <si>
    <t>Sustainability Breakfast</t>
  </si>
  <si>
    <t>Qantas 2018 Melbourne Cup Annual Fundraiser</t>
  </si>
  <si>
    <t>Australian High Commission</t>
  </si>
  <si>
    <t>School of Government Prize-giving</t>
  </si>
  <si>
    <t>Rt. Hon. Winston Peteres, Deputy Prime Minister. (invite sent through Victoria University of Wellington)</t>
  </si>
  <si>
    <t>Navigatus Consulting</t>
  </si>
  <si>
    <t>Victoria Business School end-of-year reception</t>
  </si>
  <si>
    <t>Pro Vice Chancellor &amp; Dean of Commerce- Victoria University of Wellington</t>
  </si>
  <si>
    <t>MARKCREATIVE</t>
  </si>
  <si>
    <t>25-26 April 2019</t>
  </si>
  <si>
    <t>Invitation to EUROCAE Symposium 2019 in Toulouse, France</t>
  </si>
  <si>
    <t>EUROCAE</t>
  </si>
  <si>
    <t>Invitation to cocktail function</t>
  </si>
  <si>
    <t>Office opening - Navigatus</t>
  </si>
  <si>
    <t>Co-designing H&amp;S: Wellington Water chief executive Colin Crampton (lunch included)</t>
  </si>
  <si>
    <t>Exploring Safety 2 - a leadership conversation with Dr John Green (light lunch included)</t>
  </si>
  <si>
    <t>Mental health and wellbeing - Downer NZ CEO Steve Killeen (presentation and lunch)</t>
  </si>
  <si>
    <t xml:space="preserve">Timaru to Christchurch </t>
  </si>
  <si>
    <t>View aviation security operations at Auckland Airport with 3 staff</t>
  </si>
  <si>
    <t>Meeting with Auckland Airport CE - CAA CE and 2 staff</t>
  </si>
  <si>
    <t>Forum: 'Lessons for CEOs from the Grenfell Tower fire' - Catastrophic risks with Ken Rivers (lunch included)</t>
  </si>
  <si>
    <t>Maritime NZ (RCCNZ)</t>
  </si>
  <si>
    <t>Invitation to networking dinner and business update</t>
  </si>
  <si>
    <t>19, 20 or 21 April 2019</t>
  </si>
  <si>
    <t>AIRBUS</t>
  </si>
  <si>
    <t>Wings Over Wairarapa Community Trust Board (WOWCT)</t>
  </si>
  <si>
    <t>Invitation to Launch of Chair in Regulatory Practice</t>
  </si>
  <si>
    <t>The School of Government and the Government Regulatory Practice Initiative (G-REG)</t>
  </si>
  <si>
    <t>The Chief of Air Force</t>
  </si>
  <si>
    <t>The Hon Ron Mark - Minister of Defence and Minister of Veterans</t>
  </si>
  <si>
    <t>Invitation to cocktail party launch of New Zealand Warbirds at Ardmore</t>
  </si>
  <si>
    <t>New Zealand Warbirds Association</t>
  </si>
  <si>
    <t>Chair Asia Pacific Air Navigation Planning and Implementation Regional Group (APANPIRG) and attend Regional Aviation Safety Group-Asia and Pacific (RASG-APAC) meetings, Bangkok, July and Sept 2018</t>
  </si>
  <si>
    <t>Chair Asia Pacific Air Navigation Planning and Implementation Regional Group (APANPIRG) meeting, 3-5 Sept 2018 and attend Regional Aviation Safety Group-Asia and Pacific (RASG-APAC) meeting, Bangkok, 6-7 Sept 2018</t>
  </si>
  <si>
    <t>2 breakfasts for CE</t>
  </si>
  <si>
    <t>2 breakfasts and 1 dinner for CE</t>
  </si>
  <si>
    <t>Rental car for CE and 1 staff member</t>
  </si>
  <si>
    <t>Dinner for CE and 1 staff member</t>
  </si>
  <si>
    <t>Taxi from CAA to airport for CE and 2 staff</t>
  </si>
  <si>
    <t>Attend 21st Asia-Pacific Federal Aviation Administration Bilateral Partners dialogue meeting</t>
  </si>
  <si>
    <t>Meetings with Air New Zealand, then Auckland Airport Chairman and CE (with CAA Chairman)</t>
  </si>
  <si>
    <t>Hosted dinner for International Civil Aviation Organization Deputy Director Air Navigation Bureau visit</t>
  </si>
  <si>
    <t>Invitation to 2019 Search and Rescue Officers' graduation and end of course function</t>
  </si>
  <si>
    <t>Attendance cancelled due to illness</t>
  </si>
  <si>
    <t>School of Government Christmas Function for CE and partner</t>
  </si>
  <si>
    <t>Invitation to Wings Over Wairarapa 2019 - CE and guest</t>
  </si>
  <si>
    <t>Included entry to VIP hospitality marquee and VIP parking</t>
  </si>
  <si>
    <t>Invitation to Royal New Zealand Air Force 82nd Anniversary Commemorative Church Service - CE and partner</t>
  </si>
  <si>
    <t>Invitation to the Chief of Air Force Anniversary Reception - CE and partner</t>
  </si>
  <si>
    <t>The General Authority of Civil Aviation, Saudi Arabia</t>
  </si>
  <si>
    <t>Invitation to "Global Aviation Summit 2019" in Riyadh</t>
  </si>
  <si>
    <t xml:space="preserve">DCE attended on CE's behalf; included local transport and accomodation </t>
  </si>
  <si>
    <t>Invitaion to Peter Yealands Classic Fighters Omaka 2019 Airshow - CE and guest</t>
  </si>
  <si>
    <t>Included 2 complimentary tickets and access to VIP hospitality marquee (food and drink) for one day only</t>
  </si>
  <si>
    <t>Included free registration</t>
  </si>
  <si>
    <t>This disclosure has been approved by the Chief Financial Officer</t>
  </si>
  <si>
    <t>Invitation to Forum AGM and CEO Summits - Psycho-social risks in the workplace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</si>
</sst>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74">
    <font>
      <sz val="10"/>
      <color theme="1"/>
      <name val="Arial"/>
      <family val="2"/>
    </font>
    <font>
      <sz val="11"/>
      <color indexed="8"/>
      <name val="Calibri"/>
      <family val="2"/>
    </font>
    <font>
      <b/>
      <sz val="10"/>
      <color indexed="8"/>
      <name val="Arial"/>
      <family val="2"/>
    </font>
    <font>
      <b/>
      <i/>
      <sz val="12"/>
      <color indexed="8"/>
      <name val="Arial"/>
      <family val="2"/>
    </font>
    <font>
      <b/>
      <sz val="12"/>
      <color indexed="8"/>
      <name val="Arial"/>
      <family val="2"/>
    </font>
    <font>
      <i/>
      <sz val="10"/>
      <color indexed="8"/>
      <name val="Arial"/>
      <family val="2"/>
    </font>
    <font>
      <sz val="10"/>
      <color indexed="8"/>
      <name val="Arial"/>
      <family val="2"/>
    </font>
    <font>
      <b/>
      <i/>
      <sz val="10"/>
      <color indexed="8"/>
      <name val="Arial"/>
      <family val="2"/>
    </font>
    <font>
      <sz val="12"/>
      <color indexed="8"/>
      <name val="Arial"/>
      <family val="2"/>
    </font>
    <font>
      <sz val="10"/>
      <name val="Arial"/>
      <family val="2"/>
    </font>
    <font>
      <sz val="10"/>
      <color indexed="9"/>
      <name val="Arial"/>
      <family val="2"/>
    </font>
    <font>
      <b/>
      <sz val="12"/>
      <name val="Arial"/>
      <family val="2"/>
    </font>
    <font>
      <b/>
      <sz val="10"/>
      <name val="Arial"/>
      <family val="2"/>
    </font>
    <font>
      <sz val="12"/>
      <color indexed="9"/>
      <name val="Arial"/>
      <family val="2"/>
    </font>
    <font>
      <b/>
      <sz val="12"/>
      <color indexed="9"/>
      <name val="Arial"/>
      <family val="2"/>
    </font>
    <font>
      <b/>
      <sz val="10"/>
      <color indexed="9"/>
      <name val="Arial"/>
      <family val="2"/>
    </font>
    <font>
      <b/>
      <sz val="10"/>
      <color indexed="23"/>
      <name val="Arial"/>
      <family val="2"/>
    </font>
    <font>
      <b/>
      <sz val="12"/>
      <color indexed="10"/>
      <name val="Arial"/>
      <family val="2"/>
    </font>
    <font>
      <b/>
      <sz val="11"/>
      <color indexed="9"/>
      <name val="Arial"/>
      <family val="2"/>
    </font>
    <font>
      <b/>
      <sz val="11"/>
      <color indexed="8"/>
      <name val="Arial"/>
      <family val="2"/>
    </font>
    <font>
      <sz val="10"/>
      <color indexed="23"/>
      <name val="Arial"/>
      <family val="2"/>
    </font>
    <font>
      <b/>
      <sz val="10"/>
      <color indexed="51"/>
      <name val="Arial"/>
      <family val="2"/>
    </font>
    <font>
      <sz val="10"/>
      <color indexed="10"/>
      <name val="Arial"/>
      <family val="2"/>
    </font>
    <font>
      <sz val="10"/>
      <color indexed="30"/>
      <name val="Arial"/>
      <family val="2"/>
    </font>
    <font>
      <b/>
      <sz val="16"/>
      <color indexed="9"/>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0"/>
      <name val="Arial"/>
      <family val="2"/>
    </font>
    <font>
      <b/>
      <sz val="10"/>
      <color theme="0"/>
      <name val="Arial"/>
      <family val="2"/>
    </font>
    <font>
      <b/>
      <sz val="10"/>
      <color theme="1" tint="0.49998000264167786"/>
      <name val="Arial"/>
      <family val="2"/>
    </font>
    <font>
      <b/>
      <sz val="10"/>
      <color theme="1"/>
      <name val="Arial"/>
      <family val="2"/>
    </font>
    <font>
      <b/>
      <sz val="12"/>
      <color theme="1"/>
      <name val="Arial"/>
      <family val="2"/>
    </font>
    <font>
      <b/>
      <sz val="12"/>
      <color rgb="FFFF0000"/>
      <name val="Arial"/>
      <family val="2"/>
    </font>
    <font>
      <b/>
      <sz val="11"/>
      <color theme="0"/>
      <name val="Arial"/>
      <family val="2"/>
    </font>
    <font>
      <sz val="10"/>
      <color theme="0"/>
      <name val="Arial"/>
      <family val="2"/>
    </font>
    <font>
      <b/>
      <sz val="11"/>
      <color theme="1"/>
      <name val="Arial"/>
      <family val="2"/>
    </font>
    <font>
      <sz val="10"/>
      <color theme="1" tint="0.49998000264167786"/>
      <name val="Arial"/>
      <family val="2"/>
    </font>
    <font>
      <b/>
      <sz val="10"/>
      <color rgb="FFFFC000"/>
      <name val="Arial"/>
      <family val="2"/>
    </font>
    <font>
      <sz val="10"/>
      <color rgb="FFFF0000"/>
      <name val="Arial"/>
      <family val="2"/>
    </font>
    <font>
      <sz val="10"/>
      <color rgb="FF0070C0"/>
      <name val="Arial"/>
      <family val="2"/>
    </font>
    <font>
      <sz val="12"/>
      <color theme="1"/>
      <name val="Arial"/>
      <family val="2"/>
    </font>
    <font>
      <b/>
      <sz val="16"/>
      <color theme="0"/>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8" tint="-0.24997000396251678"/>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color theme="0" tint="-0.24993999302387238"/>
      </left>
      <right/>
      <top style="thin">
        <color theme="0" tint="-0.24993999302387238"/>
      </top>
      <bottom/>
    </border>
    <border>
      <left/>
      <right/>
      <top style="thin">
        <color theme="0" tint="-0.24993999302387238"/>
      </top>
      <bottom style="thin">
        <color theme="0" tint="-0.24993999302387238"/>
      </bottom>
    </border>
    <border>
      <left/>
      <right/>
      <top style="thin">
        <color theme="0" tint="-0.24993999302387238"/>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9">
    <xf numFmtId="0" fontId="0" fillId="0" borderId="0" xfId="0" applyAlignment="1">
      <alignment/>
    </xf>
    <xf numFmtId="0" fontId="0" fillId="0" borderId="0" xfId="0" applyAlignment="1" applyProtection="1">
      <alignment wrapText="1"/>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58" fillId="33" borderId="0" xfId="0" applyFont="1" applyFill="1" applyBorder="1" applyAlignment="1" applyProtection="1">
      <alignment vertical="center" wrapText="1" readingOrder="1"/>
      <protection/>
    </xf>
    <xf numFmtId="0" fontId="0" fillId="7" borderId="0" xfId="0" applyFill="1" applyAlignment="1" applyProtection="1">
      <alignment wrapText="1"/>
      <protection/>
    </xf>
    <xf numFmtId="0" fontId="0" fillId="7" borderId="0" xfId="0" applyFont="1" applyFill="1" applyAlignment="1" applyProtection="1">
      <alignment wrapText="1"/>
      <protection/>
    </xf>
    <xf numFmtId="0" fontId="58" fillId="0" borderId="0" xfId="0" applyFont="1" applyFill="1" applyBorder="1" applyAlignment="1" applyProtection="1">
      <alignment vertical="center" wrapText="1" readingOrder="1"/>
      <protection/>
    </xf>
    <xf numFmtId="0" fontId="11" fillId="0" borderId="0" xfId="0" applyFont="1" applyFill="1" applyBorder="1" applyAlignment="1" applyProtection="1">
      <alignment vertical="center" wrapText="1" readingOrder="1"/>
      <protection/>
    </xf>
    <xf numFmtId="0" fontId="59" fillId="34" borderId="0" xfId="0" applyFont="1" applyFill="1" applyBorder="1" applyAlignment="1" applyProtection="1">
      <alignment horizontal="left" vertical="center" wrapText="1"/>
      <protection/>
    </xf>
    <xf numFmtId="0" fontId="12" fillId="0" borderId="0" xfId="0" applyFont="1" applyFill="1" applyBorder="1" applyAlignment="1" applyProtection="1">
      <alignment vertical="center" wrapText="1" readingOrder="1"/>
      <protection/>
    </xf>
    <xf numFmtId="0" fontId="12" fillId="0" borderId="10" xfId="0" applyFont="1" applyFill="1" applyBorder="1" applyAlignment="1" applyProtection="1">
      <alignment vertical="center" wrapText="1" readingOrder="1"/>
      <protection/>
    </xf>
    <xf numFmtId="0" fontId="60" fillId="0" borderId="10" xfId="0" applyFont="1" applyFill="1" applyBorder="1" applyAlignment="1" applyProtection="1">
      <alignment horizontal="left" vertical="center" wrapText="1" indent="2" readingOrder="1"/>
      <protection/>
    </xf>
    <xf numFmtId="0" fontId="0" fillId="13" borderId="0" xfId="0" applyFill="1" applyAlignment="1" applyProtection="1">
      <alignment/>
      <protection/>
    </xf>
    <xf numFmtId="0" fontId="0" fillId="7" borderId="0" xfId="0" applyFill="1" applyAlignment="1" applyProtection="1">
      <alignment/>
      <protection/>
    </xf>
    <xf numFmtId="0" fontId="61" fillId="19" borderId="0" xfId="0" applyFont="1" applyFill="1" applyAlignment="1" applyProtection="1">
      <alignment/>
      <protection/>
    </xf>
    <xf numFmtId="0" fontId="61" fillId="19" borderId="0" xfId="0" applyFont="1" applyFill="1" applyAlignment="1" applyProtection="1">
      <alignment wrapText="1"/>
      <protection/>
    </xf>
    <xf numFmtId="0" fontId="0" fillId="0" borderId="0" xfId="0" applyAlignment="1" applyProtection="1">
      <alignment/>
      <protection/>
    </xf>
    <xf numFmtId="0" fontId="59" fillId="34" borderId="0" xfId="0" applyFont="1" applyFill="1" applyBorder="1" applyAlignment="1" applyProtection="1">
      <alignment vertical="center" wrapText="1"/>
      <protection/>
    </xf>
    <xf numFmtId="0" fontId="62" fillId="0" borderId="0" xfId="0" applyFont="1" applyBorder="1" applyAlignment="1" applyProtection="1">
      <alignment/>
      <protection/>
    </xf>
    <xf numFmtId="166" fontId="63" fillId="0" borderId="0" xfId="0" applyNumberFormat="1" applyFont="1" applyFill="1" applyBorder="1" applyAlignment="1" applyProtection="1">
      <alignment vertical="center" wrapText="1"/>
      <protection/>
    </xf>
    <xf numFmtId="0" fontId="64" fillId="0" borderId="0"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61" fillId="0" borderId="0" xfId="0" applyFont="1" applyBorder="1" applyAlignment="1" applyProtection="1">
      <alignment wrapText="1"/>
      <protection/>
    </xf>
    <xf numFmtId="0" fontId="2" fillId="0" borderId="0" xfId="0" applyFont="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Alignment="1" applyProtection="1">
      <alignment/>
      <protection/>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0" fillId="0" borderId="0" xfId="0" applyBorder="1" applyAlignment="1" applyProtection="1">
      <alignment wrapText="1"/>
      <protection/>
    </xf>
    <xf numFmtId="0" fontId="61" fillId="0" borderId="0" xfId="0" applyFont="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wrapText="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horizontal="justify" vertical="center"/>
      <protection/>
    </xf>
    <xf numFmtId="0" fontId="8" fillId="0" borderId="0" xfId="0" applyFont="1" applyBorder="1" applyAlignment="1" applyProtection="1">
      <alignment vertical="center" wrapText="1" readingOrder="1"/>
      <protection/>
    </xf>
    <xf numFmtId="0" fontId="59" fillId="35" borderId="0" xfId="0" applyFont="1" applyFill="1" applyBorder="1" applyAlignment="1" applyProtection="1">
      <alignment vertical="center" wrapText="1"/>
      <protection/>
    </xf>
    <xf numFmtId="0" fontId="0" fillId="0" borderId="0" xfId="0" applyFont="1" applyAlignment="1" applyProtection="1">
      <alignment vertical="center"/>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vertical="top" wrapText="1"/>
      <protection/>
    </xf>
    <xf numFmtId="0" fontId="0" fillId="0" borderId="0" xfId="0" applyFont="1" applyAlignment="1" applyProtection="1">
      <alignment wrapText="1"/>
      <protection/>
    </xf>
    <xf numFmtId="0" fontId="4" fillId="0" borderId="0" xfId="0" applyFont="1" applyFill="1" applyBorder="1" applyAlignment="1" applyProtection="1">
      <alignment wrapText="1"/>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horizontal="justify" vertical="center"/>
      <protection/>
    </xf>
    <xf numFmtId="0" fontId="0" fillId="0" borderId="0" xfId="0" applyAlignment="1" applyProtection="1">
      <alignment wrapText="1"/>
      <protection/>
    </xf>
    <xf numFmtId="0" fontId="3" fillId="0" borderId="0" xfId="0" applyFont="1" applyFill="1" applyBorder="1" applyAlignment="1" applyProtection="1">
      <alignment wrapText="1"/>
      <protection/>
    </xf>
    <xf numFmtId="0" fontId="2" fillId="0" borderId="0" xfId="0" applyFont="1" applyBorder="1" applyAlignment="1" applyProtection="1">
      <alignment vertical="center" wrapText="1"/>
      <protection/>
    </xf>
    <xf numFmtId="0" fontId="0" fillId="0" borderId="0" xfId="0" applyAlignment="1" applyProtection="1">
      <alignment vertical="center" wrapText="1"/>
      <protection/>
    </xf>
    <xf numFmtId="0" fontId="64" fillId="35" borderId="0" xfId="0" applyFont="1" applyFill="1" applyBorder="1" applyAlignment="1" applyProtection="1">
      <alignment vertical="center" wrapText="1" readingOrder="1"/>
      <protection/>
    </xf>
    <xf numFmtId="0" fontId="65" fillId="35" borderId="0" xfId="0" applyFont="1" applyFill="1" applyBorder="1" applyAlignment="1" applyProtection="1">
      <alignment/>
      <protection/>
    </xf>
    <xf numFmtId="0" fontId="61" fillId="0" borderId="0" xfId="0" applyFont="1"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0" fillId="0" borderId="0" xfId="0" applyAlignment="1" applyProtection="1">
      <alignment vertical="top" wrapText="1"/>
      <protection/>
    </xf>
    <xf numFmtId="1" fontId="12" fillId="0" borderId="11"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1" fontId="11" fillId="0" borderId="0" xfId="0" applyNumberFormat="1" applyFont="1" applyFill="1" applyBorder="1" applyAlignment="1" applyProtection="1">
      <alignment horizontal="center" vertical="center" wrapText="1"/>
      <protection/>
    </xf>
    <xf numFmtId="165" fontId="11" fillId="0" borderId="0" xfId="44" applyFont="1" applyFill="1" applyBorder="1" applyAlignment="1" applyProtection="1">
      <alignment vertical="center" wrapText="1" readingOrder="1"/>
      <protection/>
    </xf>
    <xf numFmtId="0" fontId="9" fillId="0" borderId="0" xfId="0" applyFont="1" applyFill="1"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wrapText="1"/>
      <protection/>
    </xf>
    <xf numFmtId="0" fontId="0" fillId="7" borderId="0" xfId="0" applyFont="1" applyFill="1" applyBorder="1" applyAlignment="1" applyProtection="1">
      <alignment/>
      <protection/>
    </xf>
    <xf numFmtId="0" fontId="0" fillId="7" borderId="0" xfId="0" applyFont="1" applyFill="1" applyBorder="1" applyAlignment="1" applyProtection="1">
      <alignment wrapText="1"/>
      <protection/>
    </xf>
    <xf numFmtId="0" fontId="0" fillId="7" borderId="0" xfId="0" applyFill="1" applyAlignment="1" applyProtection="1">
      <alignment horizontal="left" vertical="top"/>
      <protection/>
    </xf>
    <xf numFmtId="0" fontId="0" fillId="7" borderId="0" xfId="0" applyFont="1" applyFill="1" applyBorder="1" applyAlignment="1" applyProtection="1">
      <alignment/>
      <protection/>
    </xf>
    <xf numFmtId="0" fontId="0" fillId="13" borderId="0" xfId="0" applyFont="1" applyFill="1" applyBorder="1" applyAlignment="1" applyProtection="1">
      <alignment/>
      <protection/>
    </xf>
    <xf numFmtId="0" fontId="0" fillId="0" borderId="0" xfId="0" applyAlignment="1" applyProtection="1">
      <alignment/>
      <protection locked="0"/>
    </xf>
    <xf numFmtId="0" fontId="64" fillId="35" borderId="0" xfId="0" applyFont="1" applyFill="1" applyBorder="1" applyAlignment="1" applyProtection="1">
      <alignment vertical="center" readingOrder="1"/>
      <protection/>
    </xf>
    <xf numFmtId="0" fontId="64" fillId="34" borderId="0" xfId="0" applyFont="1" applyFill="1" applyBorder="1" applyAlignment="1" applyProtection="1">
      <alignment horizontal="left" vertical="center" readingOrder="1"/>
      <protection/>
    </xf>
    <xf numFmtId="166" fontId="64" fillId="34" borderId="0" xfId="0" applyNumberFormat="1" applyFont="1" applyFill="1" applyBorder="1" applyAlignment="1" applyProtection="1">
      <alignment horizontal="left" vertical="center" wrapText="1"/>
      <protection/>
    </xf>
    <xf numFmtId="1" fontId="64" fillId="34" borderId="0" xfId="0" applyNumberFormat="1" applyFont="1" applyFill="1" applyBorder="1" applyAlignment="1" applyProtection="1">
      <alignment horizontal="center" vertical="center" wrapText="1"/>
      <protection/>
    </xf>
    <xf numFmtId="0" fontId="66" fillId="0" borderId="0" xfId="0" applyFont="1" applyBorder="1" applyAlignment="1" applyProtection="1">
      <alignment/>
      <protection/>
    </xf>
    <xf numFmtId="166" fontId="64" fillId="18" borderId="0" xfId="0" applyNumberFormat="1" applyFont="1" applyFill="1" applyBorder="1" applyAlignment="1" applyProtection="1">
      <alignment horizontal="left" vertical="center" wrapText="1"/>
      <protection/>
    </xf>
    <xf numFmtId="1" fontId="64" fillId="18" borderId="0" xfId="0" applyNumberFormat="1" applyFont="1" applyFill="1" applyBorder="1" applyAlignment="1" applyProtection="1">
      <alignment horizontal="center" vertical="center" wrapText="1"/>
      <protection/>
    </xf>
    <xf numFmtId="164" fontId="0" fillId="0" borderId="0" xfId="0" applyNumberFormat="1" applyBorder="1" applyAlignment="1" applyProtection="1">
      <alignment wrapText="1"/>
      <protection/>
    </xf>
    <xf numFmtId="164" fontId="64" fillId="35" borderId="0" xfId="0" applyNumberFormat="1" applyFont="1" applyFill="1" applyBorder="1" applyAlignment="1" applyProtection="1">
      <alignment vertical="center"/>
      <protection/>
    </xf>
    <xf numFmtId="164" fontId="12" fillId="0" borderId="12" xfId="44" applyNumberFormat="1" applyFont="1" applyFill="1" applyBorder="1" applyAlignment="1" applyProtection="1">
      <alignment vertical="center" wrapText="1" readingOrder="1"/>
      <protection/>
    </xf>
    <xf numFmtId="164" fontId="12" fillId="0" borderId="0" xfId="44" applyNumberFormat="1" applyFont="1" applyFill="1" applyBorder="1" applyAlignment="1" applyProtection="1">
      <alignment vertical="center" wrapText="1" readingOrder="1"/>
      <protection/>
    </xf>
    <xf numFmtId="164" fontId="60" fillId="0" borderId="12" xfId="44" applyNumberFormat="1" applyFont="1" applyFill="1" applyBorder="1" applyAlignment="1" applyProtection="1">
      <alignment vertical="center" wrapText="1" readingOrder="1"/>
      <protection/>
    </xf>
    <xf numFmtId="164" fontId="64" fillId="35" borderId="0" xfId="0" applyNumberFormat="1" applyFont="1" applyFill="1" applyBorder="1" applyAlignment="1" applyProtection="1">
      <alignment vertical="center" wrapText="1" readingOrder="1"/>
      <protection/>
    </xf>
    <xf numFmtId="0" fontId="0" fillId="13" borderId="0" xfId="0" applyFill="1" applyAlignment="1" applyProtection="1">
      <alignment wrapText="1"/>
      <protection/>
    </xf>
    <xf numFmtId="0" fontId="0" fillId="13" borderId="0" xfId="0" applyFill="1" applyBorder="1" applyAlignment="1" applyProtection="1">
      <alignment/>
      <protection/>
    </xf>
    <xf numFmtId="0" fontId="6" fillId="13" borderId="0" xfId="0" applyFont="1" applyFill="1" applyBorder="1" applyAlignment="1" applyProtection="1">
      <alignment wrapText="1"/>
      <protection/>
    </xf>
    <xf numFmtId="0" fontId="9" fillId="0" borderId="11" xfId="44" applyNumberFormat="1" applyFont="1" applyFill="1" applyBorder="1" applyAlignment="1" applyProtection="1">
      <alignment horizontal="center" vertical="center" wrapText="1" readingOrder="1"/>
      <protection/>
    </xf>
    <xf numFmtId="0" fontId="9" fillId="0" borderId="0" xfId="44" applyNumberFormat="1" applyFont="1" applyFill="1" applyBorder="1" applyAlignment="1" applyProtection="1">
      <alignment horizontal="center" vertical="center" wrapText="1" readingOrder="1"/>
      <protection/>
    </xf>
    <xf numFmtId="0" fontId="67" fillId="0" borderId="11" xfId="44" applyNumberFormat="1" applyFont="1" applyFill="1" applyBorder="1" applyAlignment="1" applyProtection="1">
      <alignment horizontal="center" vertical="center" wrapText="1" readingOrder="1"/>
      <protection/>
    </xf>
    <xf numFmtId="167" fontId="9" fillId="6" borderId="10" xfId="0" applyNumberFormat="1" applyFont="1" applyFill="1" applyBorder="1" applyAlignment="1" applyProtection="1">
      <alignment vertical="center" wrapText="1"/>
      <protection locked="0"/>
    </xf>
    <xf numFmtId="164" fontId="9" fillId="6" borderId="12" xfId="0" applyNumberFormat="1" applyFont="1" applyFill="1" applyBorder="1" applyAlignment="1" applyProtection="1">
      <alignment vertical="center" wrapText="1"/>
      <protection locked="0"/>
    </xf>
    <xf numFmtId="0" fontId="9" fillId="6" borderId="12" xfId="0" applyFont="1" applyFill="1" applyBorder="1" applyAlignment="1" applyProtection="1">
      <alignment vertical="center" wrapText="1"/>
      <protection locked="0"/>
    </xf>
    <xf numFmtId="0" fontId="9" fillId="6" borderId="11" xfId="0" applyFont="1" applyFill="1" applyBorder="1" applyAlignment="1" applyProtection="1">
      <alignment vertical="center" wrapText="1"/>
      <protection locked="0"/>
    </xf>
    <xf numFmtId="167" fontId="9" fillId="6" borderId="10" xfId="0" applyNumberFormat="1" applyFont="1" applyFill="1" applyBorder="1" applyAlignment="1" applyProtection="1">
      <alignment vertical="center"/>
      <protection locked="0"/>
    </xf>
    <xf numFmtId="0" fontId="0" fillId="6" borderId="12" xfId="0" applyFont="1" applyFill="1" applyBorder="1" applyAlignment="1" applyProtection="1">
      <alignment vertical="center" wrapText="1"/>
      <protection locked="0"/>
    </xf>
    <xf numFmtId="0" fontId="0" fillId="6" borderId="11" xfId="0" applyFont="1" applyFill="1" applyBorder="1" applyAlignment="1" applyProtection="1">
      <alignment vertical="center" wrapText="1"/>
      <protection locked="0"/>
    </xf>
    <xf numFmtId="164" fontId="9" fillId="6" borderId="12" xfId="0" applyNumberFormat="1" applyFont="1" applyFill="1" applyBorder="1" applyAlignment="1" applyProtection="1">
      <alignment horizontal="right" vertical="center" wrapText="1"/>
      <protection locked="0"/>
    </xf>
    <xf numFmtId="0" fontId="0" fillId="6" borderId="12" xfId="0" applyFont="1" applyFill="1" applyBorder="1" applyAlignment="1" applyProtection="1">
      <alignment horizontal="left" vertical="center" wrapText="1"/>
      <protection locked="0"/>
    </xf>
    <xf numFmtId="0" fontId="0" fillId="6" borderId="11" xfId="0" applyFont="1" applyFill="1" applyBorder="1" applyAlignment="1" applyProtection="1">
      <alignment horizontal="left" vertical="center" wrapText="1"/>
      <protection locked="0"/>
    </xf>
    <xf numFmtId="0" fontId="9" fillId="6" borderId="12" xfId="0" applyNumberFormat="1" applyFont="1" applyFill="1" applyBorder="1" applyAlignment="1" applyProtection="1">
      <alignment horizontal="left" vertical="center" wrapText="1"/>
      <protection locked="0"/>
    </xf>
    <xf numFmtId="0" fontId="68" fillId="35" borderId="0" xfId="0" applyFont="1" applyFill="1" applyBorder="1" applyAlignment="1" applyProtection="1">
      <alignment horizontal="center" vertical="center" readingOrder="1"/>
      <protection/>
    </xf>
    <xf numFmtId="167" fontId="9" fillId="6" borderId="13" xfId="0" applyNumberFormat="1" applyFont="1" applyFill="1" applyBorder="1" applyAlignment="1" applyProtection="1">
      <alignment vertical="center" wrapText="1"/>
      <protection locked="0"/>
    </xf>
    <xf numFmtId="164" fontId="9" fillId="6" borderId="14" xfId="0" applyNumberFormat="1" applyFont="1" applyFill="1" applyBorder="1" applyAlignment="1" applyProtection="1">
      <alignment vertical="center" wrapText="1"/>
      <protection locked="0"/>
    </xf>
    <xf numFmtId="0" fontId="9" fillId="6" borderId="14" xfId="0" applyFont="1" applyFill="1" applyBorder="1" applyAlignment="1" applyProtection="1">
      <alignment vertical="center" wrapText="1"/>
      <protection locked="0"/>
    </xf>
    <xf numFmtId="0" fontId="9" fillId="6" borderId="15" xfId="0" applyFont="1" applyFill="1" applyBorder="1" applyAlignment="1" applyProtection="1">
      <alignment vertical="center" wrapText="1"/>
      <protection locked="0"/>
    </xf>
    <xf numFmtId="0" fontId="59" fillId="35" borderId="0" xfId="0" applyFont="1" applyFill="1" applyBorder="1" applyAlignment="1" applyProtection="1">
      <alignment vertical="center"/>
      <protection/>
    </xf>
    <xf numFmtId="164" fontId="59" fillId="35" borderId="0" xfId="0" applyNumberFormat="1" applyFont="1" applyFill="1" applyBorder="1" applyAlignment="1" applyProtection="1">
      <alignment vertical="center"/>
      <protection/>
    </xf>
    <xf numFmtId="0" fontId="68" fillId="35" borderId="0" xfId="0" applyFont="1" applyFill="1" applyBorder="1" applyAlignment="1" applyProtection="1">
      <alignment horizontal="center" vertical="center" wrapText="1"/>
      <protection/>
    </xf>
    <xf numFmtId="166" fontId="68" fillId="34" borderId="0" xfId="0" applyNumberFormat="1" applyFont="1" applyFill="1" applyBorder="1" applyAlignment="1" applyProtection="1">
      <alignment horizontal="center" vertical="center" wrapText="1"/>
      <protection/>
    </xf>
    <xf numFmtId="0" fontId="61" fillId="13" borderId="0" xfId="0" applyFont="1" applyFill="1" applyBorder="1" applyAlignment="1" applyProtection="1">
      <alignment wrapText="1"/>
      <protection/>
    </xf>
    <xf numFmtId="0" fontId="61" fillId="7" borderId="0" xfId="0" applyFont="1" applyFill="1" applyAlignment="1" applyProtection="1">
      <alignment wrapText="1"/>
      <protection/>
    </xf>
    <xf numFmtId="1" fontId="0" fillId="7" borderId="0" xfId="0" applyNumberFormat="1" applyFont="1" applyFill="1" applyBorder="1" applyAlignment="1" applyProtection="1">
      <alignment horizontal="center"/>
      <protection/>
    </xf>
    <xf numFmtId="0" fontId="0" fillId="7" borderId="0" xfId="0" applyFont="1" applyFill="1" applyBorder="1" applyAlignment="1" applyProtection="1">
      <alignment horizontal="center"/>
      <protection/>
    </xf>
    <xf numFmtId="1" fontId="0" fillId="13" borderId="0" xfId="0" applyNumberFormat="1" applyFont="1" applyFill="1" applyBorder="1" applyAlignment="1" applyProtection="1">
      <alignment horizontal="center"/>
      <protection/>
    </xf>
    <xf numFmtId="0" fontId="0" fillId="13" borderId="0" xfId="0" applyFont="1" applyFill="1" applyBorder="1" applyAlignment="1" applyProtection="1">
      <alignment horizontal="center"/>
      <protection/>
    </xf>
    <xf numFmtId="0" fontId="61" fillId="13" borderId="0" xfId="0" applyFont="1" applyFill="1" applyAlignment="1" applyProtection="1">
      <alignment/>
      <protection/>
    </xf>
    <xf numFmtId="0" fontId="61" fillId="13" borderId="0" xfId="0" applyFont="1" applyFill="1" applyAlignment="1" applyProtection="1">
      <alignment wrapText="1"/>
      <protection/>
    </xf>
    <xf numFmtId="2" fontId="0" fillId="13" borderId="0" xfId="0" applyNumberFormat="1" applyFont="1" applyFill="1" applyAlignment="1" applyProtection="1">
      <alignment vertical="top"/>
      <protection/>
    </xf>
    <xf numFmtId="0" fontId="61" fillId="7" borderId="0" xfId="0" applyFont="1" applyFill="1" applyBorder="1" applyAlignment="1" applyProtection="1">
      <alignment wrapText="1"/>
      <protection/>
    </xf>
    <xf numFmtId="0" fontId="0" fillId="13" borderId="0" xfId="0" applyFont="1" applyFill="1" applyAlignment="1" applyProtection="1">
      <alignment horizontal="left" vertical="top" wrapText="1"/>
      <protection/>
    </xf>
    <xf numFmtId="0" fontId="0" fillId="7" borderId="0" xfId="0" applyFont="1" applyFill="1" applyAlignment="1" applyProtection="1">
      <alignment horizontal="left" vertical="top" wrapText="1"/>
      <protection/>
    </xf>
    <xf numFmtId="0" fontId="61" fillId="7" borderId="0" xfId="0" applyFont="1" applyFill="1" applyAlignment="1" applyProtection="1">
      <alignment horizontal="center" vertical="top"/>
      <protection/>
    </xf>
    <xf numFmtId="1" fontId="61" fillId="7" borderId="0" xfId="0" applyNumberFormat="1" applyFont="1" applyFill="1" applyBorder="1" applyAlignment="1" applyProtection="1">
      <alignment horizontal="center"/>
      <protection/>
    </xf>
    <xf numFmtId="0" fontId="61" fillId="13" borderId="0" xfId="0" applyFont="1" applyFill="1" applyBorder="1" applyAlignment="1" applyProtection="1">
      <alignment horizontal="center" wrapText="1"/>
      <protection/>
    </xf>
    <xf numFmtId="0" fontId="61" fillId="7" borderId="0" xfId="0" applyFont="1" applyFill="1" applyAlignment="1" applyProtection="1">
      <alignment horizontal="center" wrapText="1"/>
      <protection/>
    </xf>
    <xf numFmtId="0" fontId="58" fillId="35" borderId="0" xfId="0" applyFont="1" applyFill="1" applyBorder="1" applyAlignment="1" applyProtection="1">
      <alignment vertical="center" wrapText="1" readingOrder="1"/>
      <protection/>
    </xf>
    <xf numFmtId="165" fontId="58" fillId="35" borderId="0" xfId="44" applyFont="1" applyFill="1" applyBorder="1" applyAlignment="1" applyProtection="1">
      <alignment horizontal="center" vertical="center" wrapText="1" readingOrder="1"/>
      <protection/>
    </xf>
    <xf numFmtId="165" fontId="58" fillId="0" borderId="0" xfId="44" applyFont="1" applyFill="1" applyBorder="1" applyAlignment="1" applyProtection="1">
      <alignment horizontal="center" vertical="center" wrapText="1" readingOrder="1"/>
      <protection/>
    </xf>
    <xf numFmtId="0" fontId="58" fillId="34" borderId="0" xfId="0" applyFont="1" applyFill="1" applyBorder="1" applyAlignment="1" applyProtection="1">
      <alignment vertical="center" wrapText="1" readingOrder="1"/>
      <protection/>
    </xf>
    <xf numFmtId="165" fontId="58" fillId="34" borderId="0" xfId="44" applyFont="1" applyFill="1" applyBorder="1" applyAlignment="1" applyProtection="1">
      <alignment horizontal="center" vertical="center" wrapText="1" readingOrder="1"/>
      <protection/>
    </xf>
    <xf numFmtId="0" fontId="59" fillId="0" borderId="0" xfId="0" applyFont="1" applyFill="1" applyBorder="1" applyAlignment="1" applyProtection="1">
      <alignment wrapText="1"/>
      <protection/>
    </xf>
    <xf numFmtId="0" fontId="65" fillId="0" borderId="0" xfId="0" applyFont="1" applyAlignment="1" applyProtection="1">
      <alignment/>
      <protection/>
    </xf>
    <xf numFmtId="167" fontId="9" fillId="6" borderId="10" xfId="55" applyNumberFormat="1" applyFont="1" applyFill="1" applyBorder="1" applyAlignment="1" applyProtection="1">
      <alignment vertical="center"/>
      <protection locked="0"/>
    </xf>
    <xf numFmtId="164" fontId="9" fillId="6" borderId="12" xfId="55" applyNumberFormat="1" applyFont="1" applyFill="1" applyBorder="1" applyAlignment="1" applyProtection="1">
      <alignment vertical="center" wrapText="1"/>
      <protection locked="0"/>
    </xf>
    <xf numFmtId="0" fontId="9" fillId="6" borderId="12" xfId="55" applyFont="1" applyFill="1" applyBorder="1" applyAlignment="1" applyProtection="1">
      <alignment vertical="center" wrapText="1"/>
      <protection locked="0"/>
    </xf>
    <xf numFmtId="0" fontId="9" fillId="6" borderId="11" xfId="55" applyFont="1" applyFill="1" applyBorder="1" applyAlignment="1" applyProtection="1">
      <alignment vertical="center" wrapText="1"/>
      <protection locked="0"/>
    </xf>
    <xf numFmtId="167" fontId="9" fillId="6" borderId="10" xfId="55" applyNumberFormat="1" applyFont="1" applyFill="1" applyBorder="1" applyAlignment="1" applyProtection="1">
      <alignment vertical="center" wrapText="1"/>
      <protection locked="0"/>
    </xf>
    <xf numFmtId="0" fontId="0" fillId="6" borderId="12" xfId="55" applyFont="1" applyFill="1" applyBorder="1" applyAlignment="1" applyProtection="1">
      <alignment vertical="center" wrapText="1"/>
      <protection locked="0"/>
    </xf>
    <xf numFmtId="0" fontId="0" fillId="6" borderId="11" xfId="55" applyFont="1" applyFill="1" applyBorder="1" applyAlignment="1" applyProtection="1">
      <alignment vertical="center" wrapText="1"/>
      <protection locked="0"/>
    </xf>
    <xf numFmtId="0" fontId="0" fillId="6" borderId="12" xfId="55" applyFont="1" applyFill="1" applyBorder="1" applyAlignment="1" applyProtection="1">
      <alignment vertical="center" wrapText="1"/>
      <protection locked="0"/>
    </xf>
    <xf numFmtId="0" fontId="69" fillId="0" borderId="0" xfId="0" applyFont="1" applyAlignment="1" applyProtection="1">
      <alignment wrapText="1"/>
      <protection locked="0"/>
    </xf>
    <xf numFmtId="0" fontId="0" fillId="0" borderId="0" xfId="0" applyFont="1" applyAlignment="1" applyProtection="1">
      <alignment wrapText="1"/>
      <protection locked="0"/>
    </xf>
    <xf numFmtId="0" fontId="69" fillId="0" borderId="0" xfId="0" applyFont="1" applyBorder="1" applyAlignment="1" applyProtection="1">
      <alignment wrapText="1"/>
      <protection locked="0"/>
    </xf>
    <xf numFmtId="0" fontId="70" fillId="0" borderId="0" xfId="0" applyFont="1" applyAlignment="1" applyProtection="1">
      <alignment/>
      <protection locked="0"/>
    </xf>
    <xf numFmtId="0" fontId="0" fillId="6" borderId="12" xfId="0" applyFont="1" applyFill="1" applyBorder="1" applyAlignment="1" applyProtection="1" quotePrefix="1">
      <alignment horizontal="left" vertical="center" wrapText="1"/>
      <protection locked="0"/>
    </xf>
    <xf numFmtId="167" fontId="9" fillId="6" borderId="10" xfId="0" applyNumberFormat="1" applyFont="1" applyFill="1" applyBorder="1" applyAlignment="1" applyProtection="1">
      <alignment horizontal="right" vertical="center"/>
      <protection locked="0"/>
    </xf>
    <xf numFmtId="0" fontId="70" fillId="0" borderId="0" xfId="0" applyFont="1" applyAlignment="1" applyProtection="1">
      <alignment wrapText="1"/>
      <protection locked="0"/>
    </xf>
    <xf numFmtId="0" fontId="9" fillId="0" borderId="0" xfId="0" applyFont="1" applyFill="1" applyBorder="1" applyAlignment="1" applyProtection="1">
      <alignment horizontal="center" vertical="center" wrapText="1" readingOrder="1"/>
      <protection/>
    </xf>
    <xf numFmtId="0" fontId="8" fillId="6" borderId="16" xfId="0" applyFont="1" applyFill="1" applyBorder="1" applyAlignment="1" applyProtection="1">
      <alignment horizontal="left" vertical="center" wrapText="1" readingOrder="1"/>
      <protection locked="0"/>
    </xf>
    <xf numFmtId="0" fontId="71" fillId="0" borderId="17" xfId="0" applyFont="1" applyBorder="1" applyAlignment="1" applyProtection="1">
      <alignment horizontal="left" vertical="center"/>
      <protection/>
    </xf>
    <xf numFmtId="0" fontId="72" fillId="33" borderId="0" xfId="0" applyFont="1" applyFill="1" applyBorder="1" applyAlignment="1" applyProtection="1">
      <alignment horizontal="center" vertical="center"/>
      <protection/>
    </xf>
    <xf numFmtId="0" fontId="71" fillId="6" borderId="16" xfId="0" applyFont="1" applyFill="1" applyBorder="1" applyAlignment="1" applyProtection="1">
      <alignment horizontal="left" vertical="center" wrapText="1" readingOrder="1"/>
      <protection locked="0"/>
    </xf>
    <xf numFmtId="167" fontId="8" fillId="6" borderId="16" xfId="0" applyNumberFormat="1" applyFont="1" applyFill="1" applyBorder="1" applyAlignment="1" applyProtection="1">
      <alignment horizontal="left" vertical="center" wrapText="1" readingOrder="1"/>
      <protection locked="0"/>
    </xf>
    <xf numFmtId="167" fontId="71" fillId="0" borderId="16" xfId="0" applyNumberFormat="1" applyFont="1" applyBorder="1" applyAlignment="1" applyProtection="1">
      <alignment horizontal="left" vertical="center" wrapText="1" readingOrder="1"/>
      <protection/>
    </xf>
    <xf numFmtId="0" fontId="68" fillId="35" borderId="0" xfId="0" applyFont="1" applyFill="1" applyBorder="1" applyAlignment="1" applyProtection="1">
      <alignment horizontal="center" vertical="center" wrapText="1"/>
      <protection/>
    </xf>
    <xf numFmtId="0" fontId="58" fillId="35" borderId="0" xfId="0" applyFont="1" applyFill="1" applyBorder="1" applyAlignment="1" applyProtection="1">
      <alignment horizontal="center" vertical="center" wrapText="1" readingOrder="1"/>
      <protection/>
    </xf>
    <xf numFmtId="0" fontId="4" fillId="0" borderId="18" xfId="0" applyFont="1" applyFill="1" applyBorder="1" applyAlignment="1" applyProtection="1">
      <alignment horizontal="center" vertical="center" wrapText="1" readingOrder="1"/>
      <protection/>
    </xf>
    <xf numFmtId="0" fontId="4" fillId="0" borderId="0" xfId="0" applyFont="1" applyFill="1" applyBorder="1" applyAlignment="1" applyProtection="1">
      <alignment horizontal="center" vertical="center" wrapText="1" readingOrder="1"/>
      <protection/>
    </xf>
    <xf numFmtId="0" fontId="5" fillId="0" borderId="18" xfId="0" applyFont="1" applyFill="1" applyBorder="1" applyAlignment="1" applyProtection="1">
      <alignment horizontal="center" vertical="center" wrapText="1" readingOrder="1"/>
      <protection/>
    </xf>
    <xf numFmtId="0" fontId="5" fillId="0" borderId="0" xfId="0" applyFont="1" applyFill="1" applyBorder="1" applyAlignment="1" applyProtection="1">
      <alignment horizontal="center" vertical="center" wrapText="1" readingOrder="1"/>
      <protection/>
    </xf>
    <xf numFmtId="0" fontId="59" fillId="35" borderId="0" xfId="0" applyFont="1" applyFill="1" applyBorder="1" applyAlignment="1" applyProtection="1">
      <alignment horizontal="center" vertical="center" wrapText="1" readingOrder="1"/>
      <protection/>
    </xf>
    <xf numFmtId="0" fontId="5"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71" fillId="0" borderId="0" xfId="0" applyFont="1" applyBorder="1" applyAlignment="1" applyProtection="1">
      <alignment horizontal="center" vertical="center" wrapText="1"/>
      <protection/>
    </xf>
    <xf numFmtId="0" fontId="73" fillId="0" borderId="0" xfId="0" applyFont="1" applyBorder="1" applyAlignment="1" applyProtection="1">
      <alignment horizontal="center" vertical="center" wrapText="1"/>
      <protection/>
    </xf>
    <xf numFmtId="0" fontId="73" fillId="0" borderId="0" xfId="0" applyFont="1" applyBorder="1" applyAlignment="1" applyProtection="1">
      <alignment horizontal="center" vertical="center"/>
      <protection/>
    </xf>
    <xf numFmtId="0" fontId="68" fillId="34" borderId="0"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K59"/>
  <sheetViews>
    <sheetView zoomScalePageLayoutView="0" workbookViewId="0" topLeftCell="A1">
      <selection activeCell="A9" sqref="A9:F9"/>
    </sheetView>
  </sheetViews>
  <sheetFormatPr defaultColWidth="0" defaultRowHeight="12.75" zeroHeight="1"/>
  <cols>
    <col min="1" max="1" width="35.7109375" style="17" customWidth="1"/>
    <col min="2" max="2" width="21.57421875" style="17" customWidth="1"/>
    <col min="3" max="3" width="33.57421875" style="17" customWidth="1"/>
    <col min="4" max="4" width="4.421875" style="17" customWidth="1"/>
    <col min="5" max="5" width="29.00390625" style="17" customWidth="1"/>
    <col min="6" max="6" width="19.00390625" style="17" customWidth="1"/>
    <col min="7" max="7" width="42.00390625" style="17" customWidth="1"/>
    <col min="8" max="11" width="9.140625" style="17" hidden="1" customWidth="1"/>
    <col min="12" max="16384" width="9.140625" style="17" hidden="1" customWidth="1"/>
  </cols>
  <sheetData>
    <row r="1" spans="1:11" ht="26.25" customHeight="1">
      <c r="A1" s="151" t="s">
        <v>64</v>
      </c>
      <c r="B1" s="151"/>
      <c r="C1" s="151"/>
      <c r="D1" s="151"/>
      <c r="E1" s="151"/>
      <c r="F1" s="151"/>
      <c r="G1" s="48"/>
      <c r="H1" s="48"/>
      <c r="I1" s="48"/>
      <c r="J1" s="48"/>
      <c r="K1" s="48"/>
    </row>
    <row r="2" spans="1:11" ht="21" customHeight="1">
      <c r="A2" s="4" t="s">
        <v>2</v>
      </c>
      <c r="B2" s="152" t="s">
        <v>119</v>
      </c>
      <c r="C2" s="152"/>
      <c r="D2" s="152"/>
      <c r="E2" s="152"/>
      <c r="F2" s="152"/>
      <c r="G2" s="48"/>
      <c r="H2" s="48"/>
      <c r="I2" s="48"/>
      <c r="J2" s="48"/>
      <c r="K2" s="48"/>
    </row>
    <row r="3" spans="1:11" ht="21" customHeight="1">
      <c r="A3" s="4" t="s">
        <v>65</v>
      </c>
      <c r="B3" s="152" t="s">
        <v>120</v>
      </c>
      <c r="C3" s="152"/>
      <c r="D3" s="152"/>
      <c r="E3" s="152"/>
      <c r="F3" s="152"/>
      <c r="G3" s="48"/>
      <c r="H3" s="48"/>
      <c r="I3" s="48"/>
      <c r="J3" s="48"/>
      <c r="K3" s="48"/>
    </row>
    <row r="4" spans="1:11" ht="21" customHeight="1">
      <c r="A4" s="4" t="s">
        <v>48</v>
      </c>
      <c r="B4" s="153">
        <v>43282</v>
      </c>
      <c r="C4" s="153"/>
      <c r="D4" s="153"/>
      <c r="E4" s="153"/>
      <c r="F4" s="153"/>
      <c r="G4" s="48"/>
      <c r="H4" s="48"/>
      <c r="I4" s="48"/>
      <c r="J4" s="48"/>
      <c r="K4" s="48"/>
    </row>
    <row r="5" spans="1:11" ht="21" customHeight="1">
      <c r="A5" s="4" t="s">
        <v>49</v>
      </c>
      <c r="B5" s="153">
        <v>43646</v>
      </c>
      <c r="C5" s="153"/>
      <c r="D5" s="153"/>
      <c r="E5" s="153"/>
      <c r="F5" s="153"/>
      <c r="G5" s="48"/>
      <c r="H5" s="48"/>
      <c r="I5" s="48"/>
      <c r="J5" s="48"/>
      <c r="K5" s="48"/>
    </row>
    <row r="6" spans="1:11" ht="21" customHeight="1">
      <c r="A6" s="4" t="s">
        <v>69</v>
      </c>
      <c r="B6" s="150" t="str">
        <f>IF(AND(Travel!B7&lt;&gt;A30,Hospitality!B7&lt;&gt;A30,'All other expenses'!B7&lt;&gt;A30,'Gifts and benefits'!B7&lt;&gt;A30),A31,IF(AND(Travel!B7=A30,Hospitality!B7=A30,'All other expenses'!B7=A30,'Gifts and benefits'!B7=A30),A33,A32))</f>
        <v>Data and totals checked on all sheets</v>
      </c>
      <c r="C6" s="150"/>
      <c r="D6" s="150"/>
      <c r="E6" s="150"/>
      <c r="F6" s="150"/>
      <c r="G6" s="36"/>
      <c r="H6" s="48"/>
      <c r="I6" s="48"/>
      <c r="J6" s="48"/>
      <c r="K6" s="48"/>
    </row>
    <row r="7" spans="1:11" ht="21" customHeight="1">
      <c r="A7" s="4" t="s">
        <v>86</v>
      </c>
      <c r="B7" s="149" t="s">
        <v>38</v>
      </c>
      <c r="C7" s="149"/>
      <c r="D7" s="149"/>
      <c r="E7" s="149"/>
      <c r="F7" s="149"/>
      <c r="G7" s="36"/>
      <c r="H7" s="48"/>
      <c r="I7" s="48"/>
      <c r="J7" s="48"/>
      <c r="K7" s="48"/>
    </row>
    <row r="8" spans="1:11" ht="21" customHeight="1">
      <c r="A8" s="4" t="s">
        <v>66</v>
      </c>
      <c r="B8" s="149" t="s">
        <v>262</v>
      </c>
      <c r="C8" s="149"/>
      <c r="D8" s="149"/>
      <c r="E8" s="149"/>
      <c r="F8" s="149"/>
      <c r="G8" s="36"/>
      <c r="H8" s="48"/>
      <c r="I8" s="48"/>
      <c r="J8" s="48"/>
      <c r="K8" s="48"/>
    </row>
    <row r="9" spans="1:11" ht="66.75" customHeight="1">
      <c r="A9" s="148" t="s">
        <v>82</v>
      </c>
      <c r="B9" s="148"/>
      <c r="C9" s="148"/>
      <c r="D9" s="148"/>
      <c r="E9" s="148"/>
      <c r="F9" s="148"/>
      <c r="G9" s="36"/>
      <c r="H9" s="48"/>
      <c r="I9" s="48"/>
      <c r="J9" s="48"/>
      <c r="K9" s="48"/>
    </row>
    <row r="10" spans="1:11" s="132" customFormat="1" ht="36" customHeight="1">
      <c r="A10" s="126" t="s">
        <v>32</v>
      </c>
      <c r="B10" s="127" t="s">
        <v>15</v>
      </c>
      <c r="C10" s="127" t="s">
        <v>40</v>
      </c>
      <c r="D10" s="128"/>
      <c r="E10" s="129" t="s">
        <v>31</v>
      </c>
      <c r="F10" s="130" t="s">
        <v>43</v>
      </c>
      <c r="G10" s="131"/>
      <c r="H10" s="131"/>
      <c r="I10" s="131"/>
      <c r="J10" s="131"/>
      <c r="K10" s="131"/>
    </row>
    <row r="11" spans="1:11" ht="27.75" customHeight="1">
      <c r="A11" s="11" t="s">
        <v>53</v>
      </c>
      <c r="B11" s="80">
        <f>B15+B16+B17</f>
        <v>40866.85695652174</v>
      </c>
      <c r="C11" s="87" t="str">
        <f>IF(Travel!B6="",A34,Travel!B6)</f>
        <v>Figures exclude GST</v>
      </c>
      <c r="D11" s="8"/>
      <c r="E11" s="11" t="s">
        <v>61</v>
      </c>
      <c r="F11" s="58">
        <f>'Gifts and benefits'!C43</f>
        <v>30</v>
      </c>
      <c r="G11" s="49"/>
      <c r="H11" s="49"/>
      <c r="I11" s="49"/>
      <c r="J11" s="49"/>
      <c r="K11" s="49"/>
    </row>
    <row r="12" spans="1:11" ht="27.75" customHeight="1">
      <c r="A12" s="11" t="s">
        <v>9</v>
      </c>
      <c r="B12" s="80">
        <f>Hospitality!B16</f>
        <v>224.74</v>
      </c>
      <c r="C12" s="87" t="str">
        <f>IF(Hospitality!B6="",A34,Hospitality!B6)</f>
        <v>Figures exclude GST</v>
      </c>
      <c r="D12" s="8"/>
      <c r="E12" s="11" t="s">
        <v>62</v>
      </c>
      <c r="F12" s="58">
        <f>'Gifts and benefits'!C44</f>
        <v>7</v>
      </c>
      <c r="G12" s="49"/>
      <c r="H12" s="49"/>
      <c r="I12" s="49"/>
      <c r="J12" s="49"/>
      <c r="K12" s="49"/>
    </row>
    <row r="13" spans="1:11" ht="27.75" customHeight="1">
      <c r="A13" s="11" t="s">
        <v>14</v>
      </c>
      <c r="B13" s="80">
        <f>'All other expenses'!B26</f>
        <v>927.97</v>
      </c>
      <c r="C13" s="87" t="str">
        <f>IF('All other expenses'!B6="",A34,'All other expenses'!B6)</f>
        <v>Figures exclude GST</v>
      </c>
      <c r="D13" s="8"/>
      <c r="E13" s="11" t="s">
        <v>63</v>
      </c>
      <c r="F13" s="58">
        <f>'Gifts and benefits'!C45</f>
        <v>23</v>
      </c>
      <c r="G13" s="48"/>
      <c r="H13" s="48"/>
      <c r="I13" s="48"/>
      <c r="J13" s="48"/>
      <c r="K13" s="48"/>
    </row>
    <row r="14" spans="1:11" ht="12.75" customHeight="1">
      <c r="A14" s="10"/>
      <c r="B14" s="81"/>
      <c r="C14" s="88"/>
      <c r="D14" s="59"/>
      <c r="E14" s="8"/>
      <c r="F14" s="60"/>
      <c r="G14" s="28"/>
      <c r="H14" s="28"/>
      <c r="I14" s="28"/>
      <c r="J14" s="28"/>
      <c r="K14" s="28"/>
    </row>
    <row r="15" spans="1:11" ht="27.75" customHeight="1">
      <c r="A15" s="12" t="s">
        <v>29</v>
      </c>
      <c r="B15" s="82">
        <f>Travel!B42</f>
        <v>33109.25</v>
      </c>
      <c r="C15" s="89" t="str">
        <f>C11</f>
        <v>Figures exclude GST</v>
      </c>
      <c r="D15" s="8"/>
      <c r="E15" s="8"/>
      <c r="F15" s="60"/>
      <c r="G15" s="48"/>
      <c r="H15" s="48"/>
      <c r="I15" s="48"/>
      <c r="J15" s="48"/>
      <c r="K15" s="48"/>
    </row>
    <row r="16" spans="1:11" ht="27.75" customHeight="1">
      <c r="A16" s="12" t="s">
        <v>57</v>
      </c>
      <c r="B16" s="82">
        <f>Travel!B93</f>
        <v>7705.946956521736</v>
      </c>
      <c r="C16" s="89" t="str">
        <f>C11</f>
        <v>Figures exclude GST</v>
      </c>
      <c r="D16" s="61"/>
      <c r="E16" s="8"/>
      <c r="F16" s="62"/>
      <c r="G16" s="48"/>
      <c r="H16" s="48"/>
      <c r="I16" s="48"/>
      <c r="J16" s="48"/>
      <c r="K16" s="48"/>
    </row>
    <row r="17" spans="1:11" ht="27.75" customHeight="1">
      <c r="A17" s="12" t="s">
        <v>30</v>
      </c>
      <c r="B17" s="82">
        <f>Travel!B102</f>
        <v>51.66</v>
      </c>
      <c r="C17" s="89" t="str">
        <f>C11</f>
        <v>Figures exclude GST</v>
      </c>
      <c r="D17" s="8"/>
      <c r="E17" s="8"/>
      <c r="F17" s="62"/>
      <c r="G17" s="48"/>
      <c r="H17" s="48"/>
      <c r="I17" s="48"/>
      <c r="J17" s="48"/>
      <c r="K17" s="48"/>
    </row>
    <row r="18" spans="1:11" ht="27.75" customHeight="1">
      <c r="A18" s="29"/>
      <c r="B18" s="24"/>
      <c r="C18" s="29"/>
      <c r="D18" s="7"/>
      <c r="E18" s="7"/>
      <c r="F18" s="63"/>
      <c r="G18" s="64"/>
      <c r="H18" s="64"/>
      <c r="I18" s="64"/>
      <c r="J18" s="64"/>
      <c r="K18" s="64"/>
    </row>
    <row r="19" spans="1:11" ht="12.75">
      <c r="A19" s="54" t="s">
        <v>7</v>
      </c>
      <c r="B19" s="27"/>
      <c r="C19" s="28"/>
      <c r="D19" s="29"/>
      <c r="E19" s="29"/>
      <c r="F19" s="29"/>
      <c r="G19" s="29"/>
      <c r="H19" s="29"/>
      <c r="I19" s="29"/>
      <c r="J19" s="29"/>
      <c r="K19" s="29"/>
    </row>
    <row r="20" spans="1:11" ht="12.75">
      <c r="A20" s="25" t="s">
        <v>8</v>
      </c>
      <c r="B20" s="55"/>
      <c r="C20" s="55"/>
      <c r="D20" s="28"/>
      <c r="E20" s="28"/>
      <c r="F20" s="28"/>
      <c r="G20" s="29"/>
      <c r="H20" s="29"/>
      <c r="I20" s="29"/>
      <c r="J20" s="29"/>
      <c r="K20" s="29"/>
    </row>
    <row r="21" spans="1:11" ht="12" customHeight="1">
      <c r="A21" s="25" t="s">
        <v>41</v>
      </c>
      <c r="B21" s="55"/>
      <c r="C21" s="55"/>
      <c r="D21" s="22"/>
      <c r="E21" s="29"/>
      <c r="F21" s="29"/>
      <c r="G21" s="29"/>
      <c r="H21" s="29"/>
      <c r="I21" s="29"/>
      <c r="J21" s="29"/>
      <c r="K21" s="29"/>
    </row>
    <row r="22" spans="1:11" ht="12" customHeight="1">
      <c r="A22" s="25" t="s">
        <v>50</v>
      </c>
      <c r="B22" s="55"/>
      <c r="C22" s="55"/>
      <c r="D22" s="22"/>
      <c r="E22" s="29"/>
      <c r="F22" s="29"/>
      <c r="G22" s="29"/>
      <c r="H22" s="29"/>
      <c r="I22" s="29"/>
      <c r="J22" s="29"/>
      <c r="K22" s="29"/>
    </row>
    <row r="23" spans="1:11" ht="12" customHeight="1">
      <c r="A23" s="25" t="s">
        <v>67</v>
      </c>
      <c r="B23" s="55"/>
      <c r="C23" s="55"/>
      <c r="D23" s="22"/>
      <c r="E23" s="29"/>
      <c r="F23" s="29"/>
      <c r="G23" s="29"/>
      <c r="H23" s="29"/>
      <c r="I23" s="29"/>
      <c r="J23" s="29"/>
      <c r="K23" s="29"/>
    </row>
    <row r="24" spans="1:11" ht="12.75">
      <c r="A24" s="42"/>
      <c r="B24" s="29"/>
      <c r="C24" s="29"/>
      <c r="D24" s="29"/>
      <c r="E24" s="29"/>
      <c r="F24" s="48"/>
      <c r="G24" s="48"/>
      <c r="H24" s="48"/>
      <c r="I24" s="48"/>
      <c r="J24" s="48"/>
      <c r="K24" s="48"/>
    </row>
    <row r="25" spans="1:11" ht="12.75" hidden="1">
      <c r="A25" s="15" t="s">
        <v>94</v>
      </c>
      <c r="B25" s="16"/>
      <c r="C25" s="16"/>
      <c r="D25" s="16"/>
      <c r="E25" s="16"/>
      <c r="F25" s="16"/>
      <c r="G25" s="48"/>
      <c r="H25" s="48"/>
      <c r="I25" s="48"/>
      <c r="J25" s="48"/>
      <c r="K25" s="48"/>
    </row>
    <row r="26" spans="1:11" ht="12.75" customHeight="1" hidden="1">
      <c r="A26" s="14" t="s">
        <v>108</v>
      </c>
      <c r="B26" s="6"/>
      <c r="C26" s="6"/>
      <c r="D26" s="14"/>
      <c r="E26" s="14"/>
      <c r="F26" s="14"/>
      <c r="G26" s="48"/>
      <c r="H26" s="48"/>
      <c r="I26" s="48"/>
      <c r="J26" s="48"/>
      <c r="K26" s="48"/>
    </row>
    <row r="27" spans="1:11" ht="12.75" hidden="1">
      <c r="A27" s="13" t="s">
        <v>39</v>
      </c>
      <c r="B27" s="13"/>
      <c r="C27" s="13"/>
      <c r="D27" s="13"/>
      <c r="E27" s="13"/>
      <c r="F27" s="13"/>
      <c r="G27" s="48"/>
      <c r="H27" s="48"/>
      <c r="I27" s="48"/>
      <c r="J27" s="48"/>
      <c r="K27" s="48"/>
    </row>
    <row r="28" spans="1:11" ht="12.75" hidden="1">
      <c r="A28" s="13" t="s">
        <v>12</v>
      </c>
      <c r="B28" s="13"/>
      <c r="C28" s="13"/>
      <c r="D28" s="13"/>
      <c r="E28" s="13"/>
      <c r="F28" s="13"/>
      <c r="G28" s="48"/>
      <c r="H28" s="48"/>
      <c r="I28" s="48"/>
      <c r="J28" s="48"/>
      <c r="K28" s="48"/>
    </row>
    <row r="29" spans="1:11" ht="12.75" hidden="1">
      <c r="A29" s="14" t="s">
        <v>79</v>
      </c>
      <c r="B29" s="14"/>
      <c r="C29" s="14"/>
      <c r="D29" s="14"/>
      <c r="E29" s="14"/>
      <c r="F29" s="14"/>
      <c r="G29" s="48"/>
      <c r="H29" s="48"/>
      <c r="I29" s="48"/>
      <c r="J29" s="48"/>
      <c r="K29" s="48"/>
    </row>
    <row r="30" spans="1:11" ht="12.75" hidden="1">
      <c r="A30" s="14" t="s">
        <v>80</v>
      </c>
      <c r="B30" s="14"/>
      <c r="C30" s="14"/>
      <c r="D30" s="14"/>
      <c r="E30" s="14"/>
      <c r="F30" s="14"/>
      <c r="G30" s="48"/>
      <c r="H30" s="48"/>
      <c r="I30" s="48"/>
      <c r="J30" s="48"/>
      <c r="K30" s="48"/>
    </row>
    <row r="31" spans="1:11" ht="12.75" hidden="1">
      <c r="A31" s="13" t="s">
        <v>71</v>
      </c>
      <c r="B31" s="13"/>
      <c r="C31" s="13"/>
      <c r="D31" s="13"/>
      <c r="E31" s="13"/>
      <c r="F31" s="13"/>
      <c r="G31" s="48"/>
      <c r="H31" s="48"/>
      <c r="I31" s="48"/>
      <c r="J31" s="48"/>
      <c r="K31" s="48"/>
    </row>
    <row r="32" spans="1:11" ht="12.75" hidden="1">
      <c r="A32" s="13" t="s">
        <v>72</v>
      </c>
      <c r="B32" s="13"/>
      <c r="C32" s="13"/>
      <c r="D32" s="13"/>
      <c r="E32" s="13"/>
      <c r="F32" s="13"/>
      <c r="G32" s="48"/>
      <c r="H32" s="48"/>
      <c r="I32" s="48"/>
      <c r="J32" s="48"/>
      <c r="K32" s="48"/>
    </row>
    <row r="33" spans="1:11" ht="12.75" hidden="1">
      <c r="A33" s="13" t="s">
        <v>70</v>
      </c>
      <c r="B33" s="13"/>
      <c r="C33" s="13"/>
      <c r="D33" s="13"/>
      <c r="E33" s="13"/>
      <c r="F33" s="13"/>
      <c r="G33" s="48"/>
      <c r="H33" s="48"/>
      <c r="I33" s="48"/>
      <c r="J33" s="48"/>
      <c r="K33" s="48"/>
    </row>
    <row r="34" spans="1:11" ht="12.75" hidden="1">
      <c r="A34" s="14" t="s">
        <v>42</v>
      </c>
      <c r="B34" s="14"/>
      <c r="C34" s="14"/>
      <c r="D34" s="14"/>
      <c r="E34" s="14"/>
      <c r="F34" s="14"/>
      <c r="G34" s="48"/>
      <c r="H34" s="48"/>
      <c r="I34" s="48"/>
      <c r="J34" s="48"/>
      <c r="K34" s="48"/>
    </row>
    <row r="35" spans="1:11" ht="12.75" hidden="1">
      <c r="A35" s="14" t="s">
        <v>44</v>
      </c>
      <c r="B35" s="14"/>
      <c r="C35" s="14"/>
      <c r="D35" s="14"/>
      <c r="E35" s="14"/>
      <c r="F35" s="14"/>
      <c r="G35" s="48"/>
      <c r="H35" s="48"/>
      <c r="I35" s="48"/>
      <c r="J35" s="48"/>
      <c r="K35" s="48"/>
    </row>
    <row r="36" spans="1:11" ht="12.75" hidden="1">
      <c r="A36" s="85" t="s">
        <v>60</v>
      </c>
      <c r="B36" s="84"/>
      <c r="C36" s="84"/>
      <c r="D36" s="84"/>
      <c r="E36" s="84"/>
      <c r="F36" s="84"/>
      <c r="G36" s="48"/>
      <c r="H36" s="48"/>
      <c r="I36" s="48"/>
      <c r="J36" s="48"/>
      <c r="K36" s="48"/>
    </row>
    <row r="37" spans="1:11" ht="12.75" hidden="1">
      <c r="A37" s="85" t="s">
        <v>38</v>
      </c>
      <c r="B37" s="84"/>
      <c r="C37" s="84"/>
      <c r="D37" s="84"/>
      <c r="E37" s="84"/>
      <c r="F37" s="84"/>
      <c r="G37" s="48"/>
      <c r="H37" s="48"/>
      <c r="I37" s="48"/>
      <c r="J37" s="48"/>
      <c r="K37" s="48"/>
    </row>
    <row r="38" spans="1:11" ht="12.75" hidden="1">
      <c r="A38" s="65" t="s">
        <v>22</v>
      </c>
      <c r="B38" s="5"/>
      <c r="C38" s="5"/>
      <c r="D38" s="5"/>
      <c r="E38" s="5"/>
      <c r="F38" s="5"/>
      <c r="G38" s="48"/>
      <c r="H38" s="48"/>
      <c r="I38" s="48"/>
      <c r="J38" s="48"/>
      <c r="K38" s="48"/>
    </row>
    <row r="39" spans="1:11" ht="12.75" hidden="1">
      <c r="A39" s="66" t="s">
        <v>23</v>
      </c>
      <c r="B39" s="5"/>
      <c r="C39" s="5"/>
      <c r="D39" s="5"/>
      <c r="E39" s="5"/>
      <c r="F39" s="5"/>
      <c r="G39" s="48"/>
      <c r="H39" s="48"/>
      <c r="I39" s="48"/>
      <c r="J39" s="48"/>
      <c r="K39" s="48"/>
    </row>
    <row r="40" spans="1:11" ht="12.75" hidden="1">
      <c r="A40" s="66" t="s">
        <v>25</v>
      </c>
      <c r="B40" s="5"/>
      <c r="C40" s="5"/>
      <c r="D40" s="5"/>
      <c r="E40" s="5"/>
      <c r="F40" s="5"/>
      <c r="G40" s="48"/>
      <c r="H40" s="48"/>
      <c r="I40" s="48"/>
      <c r="J40" s="48"/>
      <c r="K40" s="48"/>
    </row>
    <row r="41" spans="1:11" ht="12.75" hidden="1">
      <c r="A41" s="66" t="s">
        <v>24</v>
      </c>
      <c r="B41" s="5"/>
      <c r="C41" s="5"/>
      <c r="D41" s="5"/>
      <c r="E41" s="5"/>
      <c r="F41" s="5"/>
      <c r="G41" s="48"/>
      <c r="H41" s="48"/>
      <c r="I41" s="48"/>
      <c r="J41" s="48"/>
      <c r="K41" s="48"/>
    </row>
    <row r="42" spans="1:11" ht="12.75" hidden="1">
      <c r="A42" s="66" t="s">
        <v>26</v>
      </c>
      <c r="B42" s="5"/>
      <c r="C42" s="5"/>
      <c r="D42" s="5"/>
      <c r="E42" s="5"/>
      <c r="F42" s="5"/>
      <c r="G42" s="48"/>
      <c r="H42" s="48"/>
      <c r="I42" s="48"/>
      <c r="J42" s="48"/>
      <c r="K42" s="48"/>
    </row>
    <row r="43" spans="1:11" ht="12.75" hidden="1">
      <c r="A43" s="66" t="s">
        <v>27</v>
      </c>
      <c r="B43" s="5"/>
      <c r="C43" s="5"/>
      <c r="D43" s="5"/>
      <c r="E43" s="5"/>
      <c r="F43" s="5"/>
      <c r="G43" s="48"/>
      <c r="H43" s="48"/>
      <c r="I43" s="48"/>
      <c r="J43" s="48"/>
      <c r="K43" s="48"/>
    </row>
    <row r="44" spans="1:11" ht="12.75" hidden="1">
      <c r="A44" s="86" t="s">
        <v>20</v>
      </c>
      <c r="B44" s="84"/>
      <c r="C44" s="84"/>
      <c r="D44" s="84"/>
      <c r="E44" s="84"/>
      <c r="F44" s="84"/>
      <c r="G44" s="48"/>
      <c r="H44" s="48"/>
      <c r="I44" s="48"/>
      <c r="J44" s="48"/>
      <c r="K44" s="48"/>
    </row>
    <row r="45" spans="1:11" ht="12.75" hidden="1">
      <c r="A45" s="84" t="s">
        <v>18</v>
      </c>
      <c r="B45" s="84"/>
      <c r="C45" s="84"/>
      <c r="D45" s="84"/>
      <c r="E45" s="84"/>
      <c r="F45" s="84"/>
      <c r="G45" s="48"/>
      <c r="H45" s="48"/>
      <c r="I45" s="48"/>
      <c r="J45" s="48"/>
      <c r="K45" s="48"/>
    </row>
    <row r="46" spans="1:11" ht="12.75" hidden="1">
      <c r="A46" s="67">
        <v>-20000</v>
      </c>
      <c r="B46" s="5"/>
      <c r="C46" s="5"/>
      <c r="D46" s="5"/>
      <c r="E46" s="5"/>
      <c r="F46" s="5"/>
      <c r="G46" s="48"/>
      <c r="H46" s="48"/>
      <c r="I46" s="48"/>
      <c r="J46" s="48"/>
      <c r="K46" s="48"/>
    </row>
    <row r="47" spans="1:11" ht="25.5" hidden="1">
      <c r="A47" s="120" t="s">
        <v>91</v>
      </c>
      <c r="B47" s="84"/>
      <c r="C47" s="84"/>
      <c r="D47" s="84"/>
      <c r="E47" s="84"/>
      <c r="F47" s="84"/>
      <c r="G47" s="48"/>
      <c r="H47" s="48"/>
      <c r="I47" s="48"/>
      <c r="J47" s="48"/>
      <c r="K47" s="48"/>
    </row>
    <row r="48" spans="1:11" ht="25.5" hidden="1">
      <c r="A48" s="120" t="s">
        <v>90</v>
      </c>
      <c r="B48" s="84"/>
      <c r="C48" s="84"/>
      <c r="D48" s="84"/>
      <c r="E48" s="84"/>
      <c r="F48" s="84"/>
      <c r="G48" s="48"/>
      <c r="H48" s="48"/>
      <c r="I48" s="48"/>
      <c r="J48" s="48"/>
      <c r="K48" s="48"/>
    </row>
    <row r="49" spans="1:11" ht="25.5" hidden="1">
      <c r="A49" s="121" t="s">
        <v>92</v>
      </c>
      <c r="B49" s="5"/>
      <c r="C49" s="5"/>
      <c r="D49" s="5"/>
      <c r="E49" s="5"/>
      <c r="F49" s="5"/>
      <c r="G49" s="48"/>
      <c r="H49" s="48"/>
      <c r="I49" s="48"/>
      <c r="J49" s="48"/>
      <c r="K49" s="48"/>
    </row>
    <row r="50" spans="1:11" ht="25.5" hidden="1">
      <c r="A50" s="121" t="s">
        <v>77</v>
      </c>
      <c r="B50" s="5"/>
      <c r="C50" s="5"/>
      <c r="D50" s="5"/>
      <c r="E50" s="5"/>
      <c r="F50" s="5"/>
      <c r="G50" s="48"/>
      <c r="H50" s="48"/>
      <c r="I50" s="48"/>
      <c r="J50" s="48"/>
      <c r="K50" s="48"/>
    </row>
    <row r="51" spans="1:11" ht="38.25" hidden="1">
      <c r="A51" s="121" t="s">
        <v>78</v>
      </c>
      <c r="B51" s="111"/>
      <c r="C51" s="111"/>
      <c r="D51" s="119"/>
      <c r="E51" s="68"/>
      <c r="F51" s="68"/>
      <c r="G51" s="48"/>
      <c r="H51" s="48"/>
      <c r="I51" s="48"/>
      <c r="J51" s="48"/>
      <c r="K51" s="48"/>
    </row>
    <row r="52" spans="1:11" ht="12.75" hidden="1">
      <c r="A52" s="116" t="s">
        <v>81</v>
      </c>
      <c r="B52" s="117"/>
      <c r="C52" s="117"/>
      <c r="D52" s="110"/>
      <c r="E52" s="69"/>
      <c r="F52" s="69" t="b">
        <v>1</v>
      </c>
      <c r="G52" s="48"/>
      <c r="H52" s="48"/>
      <c r="I52" s="48"/>
      <c r="J52" s="48"/>
      <c r="K52" s="48"/>
    </row>
    <row r="53" spans="1:11" ht="12.75" hidden="1">
      <c r="A53" s="118" t="s">
        <v>93</v>
      </c>
      <c r="B53" s="116"/>
      <c r="C53" s="116"/>
      <c r="D53" s="116"/>
      <c r="E53" s="69"/>
      <c r="F53" s="69" t="b">
        <v>0</v>
      </c>
      <c r="G53" s="48"/>
      <c r="H53" s="48"/>
      <c r="I53" s="48"/>
      <c r="J53" s="48"/>
      <c r="K53" s="48"/>
    </row>
    <row r="54" spans="1:11" ht="12.75" hidden="1">
      <c r="A54" s="122"/>
      <c r="B54" s="112">
        <f>COUNT(Travel!B12:B41)</f>
        <v>28</v>
      </c>
      <c r="C54" s="112"/>
      <c r="D54" s="112">
        <f>COUNTIF(Travel!D12:D41,"*")</f>
        <v>28</v>
      </c>
      <c r="E54" s="113"/>
      <c r="F54" s="113" t="b">
        <f>MIN(B54,D54)=MAX(B54,D54)</f>
        <v>1</v>
      </c>
      <c r="G54" s="48"/>
      <c r="H54" s="48"/>
      <c r="I54" s="48"/>
      <c r="J54" s="48"/>
      <c r="K54" s="48"/>
    </row>
    <row r="55" spans="1:6" ht="12.75" hidden="1">
      <c r="A55" s="122" t="s">
        <v>76</v>
      </c>
      <c r="B55" s="112">
        <f>COUNT(Travel!B46:B92)</f>
        <v>45</v>
      </c>
      <c r="C55" s="112"/>
      <c r="D55" s="112">
        <f>COUNTIF(Travel!D46:D92,"*")</f>
        <v>45</v>
      </c>
      <c r="E55" s="113"/>
      <c r="F55" s="113" t="b">
        <f>MIN(B55,D55)=MAX(B55,D55)</f>
        <v>1</v>
      </c>
    </row>
    <row r="56" spans="1:6" ht="12.75" hidden="1">
      <c r="A56" s="123"/>
      <c r="B56" s="112">
        <f>COUNT(Travel!B97:B101)</f>
        <v>3</v>
      </c>
      <c r="C56" s="112"/>
      <c r="D56" s="112">
        <f>COUNTIF(Travel!D97:D101,"*")</f>
        <v>3</v>
      </c>
      <c r="E56" s="113"/>
      <c r="F56" s="113" t="b">
        <f>MIN(B56,D56)=MAX(B56,D56)</f>
        <v>1</v>
      </c>
    </row>
    <row r="57" spans="1:6" ht="12.75" hidden="1">
      <c r="A57" s="124" t="s">
        <v>74</v>
      </c>
      <c r="B57" s="114">
        <f>COUNT(Hospitality!B11:B15)</f>
        <v>3</v>
      </c>
      <c r="C57" s="114"/>
      <c r="D57" s="114">
        <f>COUNTIF(Hospitality!D11:D15,"*")</f>
        <v>3</v>
      </c>
      <c r="E57" s="115"/>
      <c r="F57" s="115" t="b">
        <f>MIN(B57,D57)=MAX(B57,D57)</f>
        <v>1</v>
      </c>
    </row>
    <row r="58" spans="1:6" ht="12.75" hidden="1">
      <c r="A58" s="125" t="s">
        <v>75</v>
      </c>
      <c r="B58" s="113">
        <f>COUNT('All other expenses'!B11:B25)</f>
        <v>13</v>
      </c>
      <c r="C58" s="113"/>
      <c r="D58" s="113">
        <f>COUNTIF('All other expenses'!D11:D25,"*")</f>
        <v>13</v>
      </c>
      <c r="E58" s="113"/>
      <c r="F58" s="113" t="b">
        <f>MIN(B58,D58)=MAX(B58,D58)</f>
        <v>1</v>
      </c>
    </row>
    <row r="59" spans="1:6" ht="12.75" hidden="1">
      <c r="A59" s="124" t="s">
        <v>73</v>
      </c>
      <c r="B59" s="114">
        <f>COUNTIF('Gifts and benefits'!B11:B42,"*")</f>
        <v>30</v>
      </c>
      <c r="C59" s="114">
        <f>COUNTIF('Gifts and benefits'!C11:C42,"*")</f>
        <v>30</v>
      </c>
      <c r="D59" s="114"/>
      <c r="E59" s="114">
        <f>COUNTA('Gifts and benefits'!E11:E42)</f>
        <v>30</v>
      </c>
      <c r="F59" s="115" t="b">
        <f>MIN(B59,C59,E59)=MAX(B59,C59,E59)</f>
        <v>1</v>
      </c>
    </row>
    <row r="60" ht="12.75"/>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prompt="This disclosure must be approved by the Chief Executive - use the drop down list (at right of cell) to indicate whether this has been completed" error="Use the drop down list (at the right of the cell)" sqref="B7:F7">
      <formula1>$A$36:$A$37</formula1>
    </dataValidation>
    <dataValidation allowBlank="1" showInputMessage="1" showErrorMessage="1" prompt="This disclosure must be approved by another appropriate party (e.g. Audit and Risk Committee member, Board Chair or Chief Financial Officer)&#10;&#10;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10;&#10;Create a new workbook for a new Chief Executive" sqref="B3:F3"/>
    <dataValidation allowBlank="1" showInputMessage="1" showErrorMessage="1" prompt="Headings on following tabs will pre populate with what you enter here&#10;&#10;Update if a shorter or different period is covered" sqref="B4:F5"/>
    <dataValidation allowBlank="1" showInputMessage="1" showErrorMessage="1" prompt="Totals should accurately sum the content of tables but this may be affected by input method - e.g. hidden or inappropriate data.&#10;&#10;Agencies must confirm the accuracy of their data and totals.&#10;&#10;This cell updates automatically as each worksheet is checked." sqref="B6:F6"/>
  </dataValidation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F127"/>
  <sheetViews>
    <sheetView tabSelected="1" zoomScalePageLayoutView="0" workbookViewId="0" topLeftCell="A75">
      <selection activeCell="D93" sqref="D93:E93"/>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7.57421875" style="17" customWidth="1"/>
    <col min="7" max="9" width="9.140625" style="17" hidden="1" customWidth="1"/>
    <col min="10" max="13" width="0" style="17" hidden="1" customWidth="1"/>
    <col min="14" max="16384" width="9.140625" style="17" hidden="1" customWidth="1"/>
  </cols>
  <sheetData>
    <row r="1" spans="1:6" ht="26.25" customHeight="1">
      <c r="A1" s="151" t="s">
        <v>5</v>
      </c>
      <c r="B1" s="151"/>
      <c r="C1" s="151"/>
      <c r="D1" s="151"/>
      <c r="E1" s="151"/>
      <c r="F1" s="48"/>
    </row>
    <row r="2" spans="1:6" ht="21" customHeight="1">
      <c r="A2" s="4" t="s">
        <v>2</v>
      </c>
      <c r="B2" s="154" t="str">
        <f>'Summary and sign-off'!B2:F2</f>
        <v>Civil Aviation Authority</v>
      </c>
      <c r="C2" s="154"/>
      <c r="D2" s="154"/>
      <c r="E2" s="154"/>
      <c r="F2" s="48"/>
    </row>
    <row r="3" spans="1:6" ht="21" customHeight="1">
      <c r="A3" s="4" t="s">
        <v>3</v>
      </c>
      <c r="B3" s="154" t="str">
        <f>'Summary and sign-off'!B3:F3</f>
        <v>Graeme Harris</v>
      </c>
      <c r="C3" s="154"/>
      <c r="D3" s="154"/>
      <c r="E3" s="154"/>
      <c r="F3" s="48"/>
    </row>
    <row r="4" spans="1:6" ht="21" customHeight="1">
      <c r="A4" s="4" t="s">
        <v>46</v>
      </c>
      <c r="B4" s="154">
        <f>'Summary and sign-off'!B4:F4</f>
        <v>43282</v>
      </c>
      <c r="C4" s="154"/>
      <c r="D4" s="154"/>
      <c r="E4" s="154"/>
      <c r="F4" s="48"/>
    </row>
    <row r="5" spans="1:6" ht="21" customHeight="1">
      <c r="A5" s="4" t="s">
        <v>47</v>
      </c>
      <c r="B5" s="154">
        <f>'Summary and sign-off'!B5:F5</f>
        <v>43646</v>
      </c>
      <c r="C5" s="154"/>
      <c r="D5" s="154"/>
      <c r="E5" s="154"/>
      <c r="F5" s="48"/>
    </row>
    <row r="6" spans="1:6" ht="21" customHeight="1">
      <c r="A6" s="4" t="s">
        <v>13</v>
      </c>
      <c r="B6" s="149" t="s">
        <v>12</v>
      </c>
      <c r="C6" s="149"/>
      <c r="D6" s="149"/>
      <c r="E6" s="149"/>
      <c r="F6" s="48"/>
    </row>
    <row r="7" spans="1:6" ht="21" customHeight="1">
      <c r="A7" s="4" t="s">
        <v>69</v>
      </c>
      <c r="B7" s="149" t="s">
        <v>80</v>
      </c>
      <c r="C7" s="149"/>
      <c r="D7" s="149"/>
      <c r="E7" s="149"/>
      <c r="F7" s="48"/>
    </row>
    <row r="8" spans="1:6" ht="36" customHeight="1">
      <c r="A8" s="157" t="s">
        <v>4</v>
      </c>
      <c r="B8" s="158"/>
      <c r="C8" s="158"/>
      <c r="D8" s="158"/>
      <c r="E8" s="158"/>
      <c r="F8" s="24"/>
    </row>
    <row r="9" spans="1:6" ht="36" customHeight="1">
      <c r="A9" s="159" t="s">
        <v>95</v>
      </c>
      <c r="B9" s="160"/>
      <c r="C9" s="160"/>
      <c r="D9" s="160"/>
      <c r="E9" s="160"/>
      <c r="F9" s="24"/>
    </row>
    <row r="10" spans="1:6" ht="24.75" customHeight="1">
      <c r="A10" s="156" t="s">
        <v>96</v>
      </c>
      <c r="B10" s="161"/>
      <c r="C10" s="156"/>
      <c r="D10" s="156"/>
      <c r="E10" s="156"/>
      <c r="F10" s="49"/>
    </row>
    <row r="11" spans="1:6" ht="27" customHeight="1">
      <c r="A11" s="37" t="s">
        <v>33</v>
      </c>
      <c r="B11" s="37" t="s">
        <v>97</v>
      </c>
      <c r="C11" s="37" t="s">
        <v>98</v>
      </c>
      <c r="D11" s="37" t="s">
        <v>68</v>
      </c>
      <c r="E11" s="37" t="s">
        <v>45</v>
      </c>
      <c r="F11" s="50"/>
    </row>
    <row r="12" spans="1:6" s="70" customFormat="1" ht="12.75" hidden="1">
      <c r="A12" s="94"/>
      <c r="B12" s="91"/>
      <c r="C12" s="92"/>
      <c r="D12" s="92"/>
      <c r="E12" s="93"/>
      <c r="F12" s="1"/>
    </row>
    <row r="13" spans="1:6" s="70" customFormat="1" ht="38.25">
      <c r="A13" s="133">
        <v>43285</v>
      </c>
      <c r="B13" s="134">
        <v>250</v>
      </c>
      <c r="C13" s="135" t="s">
        <v>239</v>
      </c>
      <c r="D13" s="135" t="s">
        <v>191</v>
      </c>
      <c r="E13" s="136" t="s">
        <v>146</v>
      </c>
      <c r="F13" s="1"/>
    </row>
    <row r="14" spans="1:6" s="70" customFormat="1" ht="38.25">
      <c r="A14" s="133">
        <v>43296</v>
      </c>
      <c r="B14" s="134">
        <v>3844.58</v>
      </c>
      <c r="C14" s="135" t="s">
        <v>123</v>
      </c>
      <c r="D14" s="135" t="s">
        <v>147</v>
      </c>
      <c r="E14" s="136" t="s">
        <v>148</v>
      </c>
      <c r="F14" s="1"/>
    </row>
    <row r="15" spans="1:6" s="70" customFormat="1" ht="38.25">
      <c r="A15" s="133">
        <v>43296</v>
      </c>
      <c r="B15" s="134">
        <v>40</v>
      </c>
      <c r="C15" s="135" t="s">
        <v>123</v>
      </c>
      <c r="D15" s="135" t="s">
        <v>149</v>
      </c>
      <c r="E15" s="136" t="s">
        <v>125</v>
      </c>
      <c r="F15" s="1"/>
    </row>
    <row r="16" spans="1:6" s="70" customFormat="1" ht="38.25">
      <c r="A16" s="133">
        <v>43300</v>
      </c>
      <c r="B16" s="134">
        <v>103.75</v>
      </c>
      <c r="C16" s="135" t="s">
        <v>123</v>
      </c>
      <c r="D16" s="135" t="s">
        <v>241</v>
      </c>
      <c r="E16" s="136" t="s">
        <v>124</v>
      </c>
      <c r="F16" s="1"/>
    </row>
    <row r="17" spans="1:6" s="70" customFormat="1" ht="38.25">
      <c r="A17" s="133">
        <v>43300</v>
      </c>
      <c r="B17" s="134">
        <v>804.24</v>
      </c>
      <c r="C17" s="135" t="s">
        <v>123</v>
      </c>
      <c r="D17" s="135" t="s">
        <v>141</v>
      </c>
      <c r="E17" s="136" t="s">
        <v>124</v>
      </c>
      <c r="F17" s="1"/>
    </row>
    <row r="18" spans="1:6" s="70" customFormat="1" ht="38.25">
      <c r="A18" s="133">
        <v>43300</v>
      </c>
      <c r="B18" s="134">
        <v>178.21</v>
      </c>
      <c r="C18" s="135" t="s">
        <v>123</v>
      </c>
      <c r="D18" s="135" t="s">
        <v>199</v>
      </c>
      <c r="E18" s="136" t="s">
        <v>124</v>
      </c>
      <c r="F18" s="1"/>
    </row>
    <row r="19" spans="1:6" s="70" customFormat="1" ht="38.25">
      <c r="A19" s="137">
        <v>43301</v>
      </c>
      <c r="B19" s="134">
        <v>42.78</v>
      </c>
      <c r="C19" s="135" t="s">
        <v>123</v>
      </c>
      <c r="D19" s="135" t="s">
        <v>150</v>
      </c>
      <c r="E19" s="136" t="s">
        <v>125</v>
      </c>
      <c r="F19" s="1"/>
    </row>
    <row r="20" spans="1:6" s="70" customFormat="1" ht="38.25">
      <c r="A20" s="137">
        <v>43344</v>
      </c>
      <c r="B20" s="134">
        <v>3637.08</v>
      </c>
      <c r="C20" s="135" t="s">
        <v>190</v>
      </c>
      <c r="D20" s="135" t="s">
        <v>147</v>
      </c>
      <c r="E20" s="136" t="s">
        <v>148</v>
      </c>
      <c r="F20" s="1"/>
    </row>
    <row r="21" spans="1:6" s="70" customFormat="1" ht="38.25">
      <c r="A21" s="137">
        <v>43351</v>
      </c>
      <c r="B21" s="134">
        <v>186.07</v>
      </c>
      <c r="C21" s="135" t="s">
        <v>240</v>
      </c>
      <c r="D21" s="135" t="s">
        <v>242</v>
      </c>
      <c r="E21" s="136" t="s">
        <v>124</v>
      </c>
      <c r="F21" s="1"/>
    </row>
    <row r="22" spans="1:6" s="70" customFormat="1" ht="38.25">
      <c r="A22" s="137">
        <v>43351</v>
      </c>
      <c r="B22" s="134">
        <v>297.91</v>
      </c>
      <c r="C22" s="135" t="s">
        <v>240</v>
      </c>
      <c r="D22" s="135" t="s">
        <v>199</v>
      </c>
      <c r="E22" s="136" t="s">
        <v>124</v>
      </c>
      <c r="F22" s="1"/>
    </row>
    <row r="23" spans="1:6" s="70" customFormat="1" ht="38.25">
      <c r="A23" s="137">
        <v>43351</v>
      </c>
      <c r="B23" s="134">
        <v>1335.92</v>
      </c>
      <c r="C23" s="135" t="s">
        <v>240</v>
      </c>
      <c r="D23" s="135" t="s">
        <v>151</v>
      </c>
      <c r="E23" s="136" t="s">
        <v>124</v>
      </c>
      <c r="F23" s="1"/>
    </row>
    <row r="24" spans="1:6" s="70" customFormat="1" ht="38.25">
      <c r="A24" s="137">
        <v>43352</v>
      </c>
      <c r="B24" s="134">
        <v>10.87</v>
      </c>
      <c r="C24" s="135" t="s">
        <v>240</v>
      </c>
      <c r="D24" s="135" t="s">
        <v>150</v>
      </c>
      <c r="E24" s="136" t="s">
        <v>125</v>
      </c>
      <c r="F24" s="1"/>
    </row>
    <row r="25" spans="1:6" s="70" customFormat="1" ht="25.5">
      <c r="A25" s="137">
        <v>43379</v>
      </c>
      <c r="B25" s="134">
        <v>8026.78</v>
      </c>
      <c r="C25" s="135" t="s">
        <v>139</v>
      </c>
      <c r="D25" s="135" t="s">
        <v>147</v>
      </c>
      <c r="E25" s="136" t="s">
        <v>189</v>
      </c>
      <c r="F25" s="1"/>
    </row>
    <row r="26" spans="1:6" s="70" customFormat="1" ht="12.75">
      <c r="A26" s="137">
        <v>43380</v>
      </c>
      <c r="B26" s="134">
        <v>62.96</v>
      </c>
      <c r="C26" s="135" t="s">
        <v>139</v>
      </c>
      <c r="D26" s="135" t="s">
        <v>152</v>
      </c>
      <c r="E26" s="136" t="s">
        <v>126</v>
      </c>
      <c r="F26" s="1"/>
    </row>
    <row r="27" spans="1:6" s="70" customFormat="1" ht="12.75">
      <c r="A27" s="137">
        <v>43381</v>
      </c>
      <c r="B27" s="134">
        <v>45.65</v>
      </c>
      <c r="C27" s="135" t="s">
        <v>139</v>
      </c>
      <c r="D27" s="135" t="s">
        <v>145</v>
      </c>
      <c r="E27" s="136" t="s">
        <v>126</v>
      </c>
      <c r="F27" s="1"/>
    </row>
    <row r="28" spans="1:6" s="70" customFormat="1" ht="12.75">
      <c r="A28" s="137">
        <v>43388</v>
      </c>
      <c r="B28" s="134">
        <v>188.5</v>
      </c>
      <c r="C28" s="135" t="s">
        <v>139</v>
      </c>
      <c r="D28" s="135" t="s">
        <v>127</v>
      </c>
      <c r="E28" s="136" t="s">
        <v>126</v>
      </c>
      <c r="F28" s="1"/>
    </row>
    <row r="29" spans="1:6" s="70" customFormat="1" ht="12.75">
      <c r="A29" s="137">
        <v>43390</v>
      </c>
      <c r="B29" s="134">
        <v>4260.4</v>
      </c>
      <c r="C29" s="135" t="s">
        <v>139</v>
      </c>
      <c r="D29" s="135" t="s">
        <v>144</v>
      </c>
      <c r="E29" s="136" t="s">
        <v>126</v>
      </c>
      <c r="F29" s="1"/>
    </row>
    <row r="30" spans="1:6" s="70" customFormat="1" ht="12.75">
      <c r="A30" s="137">
        <v>43390</v>
      </c>
      <c r="B30" s="134">
        <v>56.82</v>
      </c>
      <c r="C30" s="135" t="s">
        <v>139</v>
      </c>
      <c r="D30" s="135" t="s">
        <v>153</v>
      </c>
      <c r="E30" s="136" t="s">
        <v>126</v>
      </c>
      <c r="F30" s="1"/>
    </row>
    <row r="31" spans="1:6" s="70" customFormat="1" ht="12.75">
      <c r="A31" s="137">
        <v>43393</v>
      </c>
      <c r="B31" s="134">
        <v>39.04</v>
      </c>
      <c r="C31" s="135" t="s">
        <v>139</v>
      </c>
      <c r="D31" s="135" t="s">
        <v>150</v>
      </c>
      <c r="E31" s="136" t="s">
        <v>125</v>
      </c>
      <c r="F31" s="1"/>
    </row>
    <row r="32" spans="1:6" s="70" customFormat="1" ht="25.5">
      <c r="A32" s="137">
        <v>43394</v>
      </c>
      <c r="B32" s="134">
        <v>1782.79</v>
      </c>
      <c r="C32" s="135" t="s">
        <v>138</v>
      </c>
      <c r="D32" s="135" t="s">
        <v>171</v>
      </c>
      <c r="E32" s="136" t="s">
        <v>200</v>
      </c>
      <c r="F32" s="1"/>
    </row>
    <row r="33" spans="1:6" s="70" customFormat="1" ht="25.5">
      <c r="A33" s="137">
        <v>43394</v>
      </c>
      <c r="B33" s="134">
        <v>1146.28</v>
      </c>
      <c r="C33" s="135" t="s">
        <v>138</v>
      </c>
      <c r="D33" s="135" t="s">
        <v>141</v>
      </c>
      <c r="E33" s="136" t="s">
        <v>142</v>
      </c>
      <c r="F33" s="1"/>
    </row>
    <row r="34" spans="1:6" s="70" customFormat="1" ht="25.5">
      <c r="A34" s="137">
        <v>43398</v>
      </c>
      <c r="B34" s="134">
        <v>320.09</v>
      </c>
      <c r="C34" s="135" t="s">
        <v>138</v>
      </c>
      <c r="D34" s="135" t="s">
        <v>204</v>
      </c>
      <c r="E34" s="136" t="s">
        <v>128</v>
      </c>
      <c r="F34" s="1"/>
    </row>
    <row r="35" spans="1:6" s="70" customFormat="1" ht="25.5">
      <c r="A35" s="137">
        <v>43398</v>
      </c>
      <c r="B35" s="134">
        <v>225.39</v>
      </c>
      <c r="C35" s="135" t="s">
        <v>138</v>
      </c>
      <c r="D35" s="135" t="s">
        <v>171</v>
      </c>
      <c r="E35" s="136" t="s">
        <v>192</v>
      </c>
      <c r="F35" s="141"/>
    </row>
    <row r="36" spans="1:6" s="70" customFormat="1" ht="25.5">
      <c r="A36" s="137">
        <v>43398</v>
      </c>
      <c r="B36" s="134">
        <v>37.57</v>
      </c>
      <c r="C36" s="135" t="s">
        <v>138</v>
      </c>
      <c r="D36" s="135" t="s">
        <v>150</v>
      </c>
      <c r="E36" s="136" t="s">
        <v>125</v>
      </c>
      <c r="F36" s="1"/>
    </row>
    <row r="37" spans="1:6" s="70" customFormat="1" ht="12.75">
      <c r="A37" s="137">
        <v>43534</v>
      </c>
      <c r="B37" s="134">
        <f>1413.51+85.21</f>
        <v>1498.72</v>
      </c>
      <c r="C37" s="135" t="s">
        <v>140</v>
      </c>
      <c r="D37" s="135" t="s">
        <v>143</v>
      </c>
      <c r="E37" s="136" t="s">
        <v>121</v>
      </c>
      <c r="F37" s="1"/>
    </row>
    <row r="38" spans="1:6" s="70" customFormat="1" ht="25.5">
      <c r="A38" s="137">
        <v>43562</v>
      </c>
      <c r="B38" s="134">
        <v>4589.28</v>
      </c>
      <c r="C38" s="135" t="s">
        <v>140</v>
      </c>
      <c r="D38" s="135" t="s">
        <v>147</v>
      </c>
      <c r="E38" s="136" t="s">
        <v>154</v>
      </c>
      <c r="F38" s="1"/>
    </row>
    <row r="39" spans="1:6" s="70" customFormat="1" ht="12.75">
      <c r="A39" s="137">
        <v>43562</v>
      </c>
      <c r="B39" s="134">
        <v>40.35</v>
      </c>
      <c r="C39" s="135" t="s">
        <v>140</v>
      </c>
      <c r="D39" s="135" t="s">
        <v>155</v>
      </c>
      <c r="E39" s="136" t="s">
        <v>125</v>
      </c>
      <c r="F39" s="1"/>
    </row>
    <row r="40" spans="1:6" s="70" customFormat="1" ht="12.75">
      <c r="A40" s="137">
        <v>43566</v>
      </c>
      <c r="B40" s="134">
        <v>57.22</v>
      </c>
      <c r="C40" s="135" t="s">
        <v>140</v>
      </c>
      <c r="D40" s="135" t="s">
        <v>150</v>
      </c>
      <c r="E40" s="136" t="s">
        <v>125</v>
      </c>
      <c r="F40" s="1"/>
    </row>
    <row r="41" spans="1:6" s="70" customFormat="1" ht="12.75" hidden="1">
      <c r="A41" s="102"/>
      <c r="B41" s="103"/>
      <c r="C41" s="104"/>
      <c r="D41" s="104"/>
      <c r="E41" s="105"/>
      <c r="F41" s="1"/>
    </row>
    <row r="42" spans="1:6" ht="19.5" customHeight="1">
      <c r="A42" s="106" t="s">
        <v>105</v>
      </c>
      <c r="B42" s="107">
        <f>SUM(B12:B41)</f>
        <v>33109.25</v>
      </c>
      <c r="C42" s="108" t="str">
        <f>IF(SUBTOTAL(3,B12:B41)=SUBTOTAL(103,B12:B41),'Summary and sign-off'!$A$47,'Summary and sign-off'!$A$48)</f>
        <v>Check - there are no hidden rows with data</v>
      </c>
      <c r="D42" s="155" t="str">
        <f>IF('Summary and sign-off'!F54='Summary and sign-off'!F53,'Summary and sign-off'!A50,'Summary and sign-off'!A49)</f>
        <v>Check - each entry provides sufficient information</v>
      </c>
      <c r="E42" s="155"/>
      <c r="F42" s="48"/>
    </row>
    <row r="43" spans="1:6" ht="10.5" customHeight="1">
      <c r="A43" s="29"/>
      <c r="B43" s="24"/>
      <c r="C43" s="29"/>
      <c r="D43" s="29"/>
      <c r="E43" s="29"/>
      <c r="F43" s="29"/>
    </row>
    <row r="44" spans="1:6" ht="24.75" customHeight="1">
      <c r="A44" s="156" t="s">
        <v>58</v>
      </c>
      <c r="B44" s="156"/>
      <c r="C44" s="156"/>
      <c r="D44" s="156"/>
      <c r="E44" s="156"/>
      <c r="F44" s="49"/>
    </row>
    <row r="45" spans="1:6" ht="27" customHeight="1">
      <c r="A45" s="37" t="s">
        <v>33</v>
      </c>
      <c r="B45" s="37" t="s">
        <v>15</v>
      </c>
      <c r="C45" s="37" t="s">
        <v>99</v>
      </c>
      <c r="D45" s="37" t="s">
        <v>68</v>
      </c>
      <c r="E45" s="37" t="s">
        <v>45</v>
      </c>
      <c r="F45" s="50"/>
    </row>
    <row r="46" spans="1:6" s="70" customFormat="1" ht="12.75" hidden="1">
      <c r="A46" s="94"/>
      <c r="B46" s="91"/>
      <c r="C46" s="92"/>
      <c r="D46" s="92"/>
      <c r="E46" s="93"/>
      <c r="F46" s="1"/>
    </row>
    <row r="47" spans="1:6" s="70" customFormat="1" ht="12.75">
      <c r="A47" s="133">
        <v>43310</v>
      </c>
      <c r="B47" s="134">
        <v>274.99</v>
      </c>
      <c r="C47" s="135" t="s">
        <v>129</v>
      </c>
      <c r="D47" s="135" t="s">
        <v>147</v>
      </c>
      <c r="E47" s="136" t="s">
        <v>160</v>
      </c>
      <c r="F47" s="1"/>
    </row>
    <row r="48" spans="1:6" s="70" customFormat="1" ht="12.75">
      <c r="A48" s="133">
        <v>43310</v>
      </c>
      <c r="B48" s="134">
        <v>30.44</v>
      </c>
      <c r="C48" s="135" t="s">
        <v>129</v>
      </c>
      <c r="D48" s="135" t="s">
        <v>152</v>
      </c>
      <c r="E48" s="136" t="s">
        <v>130</v>
      </c>
      <c r="F48" s="1"/>
    </row>
    <row r="49" spans="1:6" s="70" customFormat="1" ht="12.75">
      <c r="A49" s="133">
        <v>43310</v>
      </c>
      <c r="B49" s="134">
        <v>56.52</v>
      </c>
      <c r="C49" s="135" t="s">
        <v>129</v>
      </c>
      <c r="D49" s="135" t="s">
        <v>161</v>
      </c>
      <c r="E49" s="136" t="s">
        <v>130</v>
      </c>
      <c r="F49" s="1"/>
    </row>
    <row r="50" spans="1:6" s="70" customFormat="1" ht="12.75">
      <c r="A50" s="133">
        <v>43311</v>
      </c>
      <c r="B50" s="134">
        <v>253.04</v>
      </c>
      <c r="C50" s="135" t="s">
        <v>129</v>
      </c>
      <c r="D50" s="135" t="s">
        <v>131</v>
      </c>
      <c r="E50" s="136" t="s">
        <v>130</v>
      </c>
      <c r="F50" s="1"/>
    </row>
    <row r="51" spans="1:6" s="70" customFormat="1" ht="12.75">
      <c r="A51" s="133">
        <v>43312</v>
      </c>
      <c r="B51" s="134">
        <v>508.7</v>
      </c>
      <c r="C51" s="135" t="s">
        <v>129</v>
      </c>
      <c r="D51" s="135" t="s">
        <v>143</v>
      </c>
      <c r="E51" s="136" t="s">
        <v>130</v>
      </c>
      <c r="F51" s="1"/>
    </row>
    <row r="52" spans="1:6" s="70" customFormat="1" ht="12.75">
      <c r="A52" s="133">
        <v>43328</v>
      </c>
      <c r="B52" s="134">
        <v>689.95</v>
      </c>
      <c r="C52" s="135" t="s">
        <v>132</v>
      </c>
      <c r="D52" s="135" t="s">
        <v>147</v>
      </c>
      <c r="E52" s="136" t="s">
        <v>162</v>
      </c>
      <c r="F52" s="1"/>
    </row>
    <row r="53" spans="1:6" s="70" customFormat="1" ht="12.75">
      <c r="A53" s="133">
        <v>43328</v>
      </c>
      <c r="B53" s="134">
        <v>36.7</v>
      </c>
      <c r="C53" s="135" t="s">
        <v>132</v>
      </c>
      <c r="D53" s="135" t="s">
        <v>163</v>
      </c>
      <c r="E53" s="136" t="s">
        <v>125</v>
      </c>
      <c r="F53" s="1"/>
    </row>
    <row r="54" spans="1:6" s="70" customFormat="1" ht="12.75">
      <c r="A54" s="133">
        <v>43328</v>
      </c>
      <c r="B54" s="134">
        <v>39.74</v>
      </c>
      <c r="C54" s="135" t="s">
        <v>132</v>
      </c>
      <c r="D54" s="135" t="s">
        <v>150</v>
      </c>
      <c r="E54" s="136" t="s">
        <v>125</v>
      </c>
      <c r="F54" s="1"/>
    </row>
    <row r="55" spans="1:6" s="70" customFormat="1" ht="12.75">
      <c r="A55" s="133">
        <v>43356</v>
      </c>
      <c r="B55" s="134">
        <v>435.73</v>
      </c>
      <c r="C55" s="135" t="s">
        <v>164</v>
      </c>
      <c r="D55" s="135" t="s">
        <v>147</v>
      </c>
      <c r="E55" s="136" t="s">
        <v>165</v>
      </c>
      <c r="F55" s="1"/>
    </row>
    <row r="56" spans="1:6" s="70" customFormat="1" ht="12.75">
      <c r="A56" s="133">
        <v>43356</v>
      </c>
      <c r="B56" s="134">
        <v>42.09</v>
      </c>
      <c r="C56" s="135" t="s">
        <v>164</v>
      </c>
      <c r="D56" s="135" t="s">
        <v>155</v>
      </c>
      <c r="E56" s="136" t="s">
        <v>125</v>
      </c>
      <c r="F56" s="1"/>
    </row>
    <row r="57" spans="1:6" s="70" customFormat="1" ht="12.75">
      <c r="A57" s="133">
        <v>43356</v>
      </c>
      <c r="B57" s="134">
        <v>25.91</v>
      </c>
      <c r="C57" s="135" t="s">
        <v>164</v>
      </c>
      <c r="D57" s="135" t="s">
        <v>152</v>
      </c>
      <c r="E57" s="136" t="s">
        <v>134</v>
      </c>
      <c r="F57" s="141"/>
    </row>
    <row r="58" spans="1:6" s="70" customFormat="1" ht="12.75">
      <c r="A58" s="133">
        <v>43356</v>
      </c>
      <c r="B58" s="134">
        <v>47.75</v>
      </c>
      <c r="C58" s="135" t="s">
        <v>164</v>
      </c>
      <c r="D58" s="135" t="s">
        <v>161</v>
      </c>
      <c r="E58" s="136" t="s">
        <v>134</v>
      </c>
      <c r="F58" s="1"/>
    </row>
    <row r="59" spans="1:6" s="70" customFormat="1" ht="12.75">
      <c r="A59" s="133">
        <v>43356</v>
      </c>
      <c r="B59" s="134">
        <v>226.95695652173907</v>
      </c>
      <c r="C59" s="135" t="s">
        <v>164</v>
      </c>
      <c r="D59" s="135" t="s">
        <v>166</v>
      </c>
      <c r="E59" s="136" t="s">
        <v>134</v>
      </c>
      <c r="F59" s="1"/>
    </row>
    <row r="60" spans="1:6" s="70" customFormat="1" ht="12.75">
      <c r="A60" s="133">
        <v>43356</v>
      </c>
      <c r="B60" s="134">
        <v>18.35</v>
      </c>
      <c r="C60" s="135" t="s">
        <v>164</v>
      </c>
      <c r="D60" s="135" t="s">
        <v>153</v>
      </c>
      <c r="E60" s="136" t="s">
        <v>134</v>
      </c>
      <c r="F60" s="141"/>
    </row>
    <row r="61" spans="1:6" s="70" customFormat="1" ht="12.75">
      <c r="A61" s="133">
        <v>43371</v>
      </c>
      <c r="B61" s="134">
        <v>541.15</v>
      </c>
      <c r="C61" s="135" t="s">
        <v>167</v>
      </c>
      <c r="D61" s="135" t="s">
        <v>147</v>
      </c>
      <c r="E61" s="136" t="s">
        <v>157</v>
      </c>
      <c r="F61" s="1"/>
    </row>
    <row r="62" spans="1:6" s="70" customFormat="1" ht="12.75">
      <c r="A62" s="133">
        <v>43371</v>
      </c>
      <c r="B62" s="134">
        <v>38.61</v>
      </c>
      <c r="C62" s="135" t="s">
        <v>167</v>
      </c>
      <c r="D62" s="135" t="s">
        <v>163</v>
      </c>
      <c r="E62" s="136" t="s">
        <v>125</v>
      </c>
      <c r="F62" s="1"/>
    </row>
    <row r="63" spans="1:6" s="70" customFormat="1" ht="12.75">
      <c r="A63" s="133">
        <v>43371</v>
      </c>
      <c r="B63" s="134">
        <v>76.61</v>
      </c>
      <c r="C63" s="135" t="s">
        <v>167</v>
      </c>
      <c r="D63" s="135" t="s">
        <v>168</v>
      </c>
      <c r="E63" s="136" t="s">
        <v>128</v>
      </c>
      <c r="F63" s="1"/>
    </row>
    <row r="64" spans="1:6" s="70" customFormat="1" ht="12.75">
      <c r="A64" s="133">
        <v>43371</v>
      </c>
      <c r="B64" s="134">
        <v>72.44</v>
      </c>
      <c r="C64" s="135" t="s">
        <v>167</v>
      </c>
      <c r="D64" s="135" t="s">
        <v>169</v>
      </c>
      <c r="E64" s="136" t="s">
        <v>128</v>
      </c>
      <c r="F64" s="1"/>
    </row>
    <row r="65" spans="1:6" s="70" customFormat="1" ht="12.75">
      <c r="A65" s="133">
        <v>43371</v>
      </c>
      <c r="B65" s="134">
        <v>34.17</v>
      </c>
      <c r="C65" s="135" t="s">
        <v>167</v>
      </c>
      <c r="D65" s="135" t="s">
        <v>170</v>
      </c>
      <c r="E65" s="136" t="s">
        <v>125</v>
      </c>
      <c r="F65" s="1"/>
    </row>
    <row r="66" spans="1:6" s="70" customFormat="1" ht="25.5">
      <c r="A66" s="133">
        <v>43374</v>
      </c>
      <c r="B66" s="134">
        <v>359.35</v>
      </c>
      <c r="C66" s="135" t="s">
        <v>197</v>
      </c>
      <c r="D66" s="135" t="s">
        <v>171</v>
      </c>
      <c r="E66" s="136" t="s">
        <v>172</v>
      </c>
      <c r="F66" s="1"/>
    </row>
    <row r="67" spans="1:6" s="70" customFormat="1" ht="12.75">
      <c r="A67" s="133">
        <v>43374</v>
      </c>
      <c r="B67" s="134">
        <v>182.91</v>
      </c>
      <c r="C67" s="135" t="s">
        <v>197</v>
      </c>
      <c r="D67" s="135" t="s">
        <v>243</v>
      </c>
      <c r="E67" s="136" t="s">
        <v>224</v>
      </c>
      <c r="F67" s="1"/>
    </row>
    <row r="68" spans="1:6" s="70" customFormat="1" ht="12.75">
      <c r="A68" s="133">
        <v>43374</v>
      </c>
      <c r="B68" s="134">
        <v>38.17</v>
      </c>
      <c r="C68" s="135" t="s">
        <v>197</v>
      </c>
      <c r="D68" s="135" t="s">
        <v>163</v>
      </c>
      <c r="E68" s="136" t="s">
        <v>125</v>
      </c>
      <c r="F68" s="1"/>
    </row>
    <row r="69" spans="1:6" s="70" customFormat="1" ht="12.75">
      <c r="A69" s="133">
        <v>43374</v>
      </c>
      <c r="B69" s="134">
        <v>106.96</v>
      </c>
      <c r="C69" s="135" t="s">
        <v>197</v>
      </c>
      <c r="D69" s="135" t="s">
        <v>244</v>
      </c>
      <c r="E69" s="136" t="s">
        <v>135</v>
      </c>
      <c r="F69" s="1"/>
    </row>
    <row r="70" spans="1:6" s="70" customFormat="1" ht="12.75">
      <c r="A70" s="133">
        <v>43374</v>
      </c>
      <c r="B70" s="134">
        <v>133.04</v>
      </c>
      <c r="C70" s="135" t="s">
        <v>197</v>
      </c>
      <c r="D70" s="135" t="s">
        <v>166</v>
      </c>
      <c r="E70" s="136" t="s">
        <v>135</v>
      </c>
      <c r="F70" s="1"/>
    </row>
    <row r="71" spans="1:6" s="70" customFormat="1" ht="12.75">
      <c r="A71" s="133">
        <v>43375</v>
      </c>
      <c r="B71" s="134">
        <v>41.22</v>
      </c>
      <c r="C71" s="135" t="s">
        <v>197</v>
      </c>
      <c r="D71" s="135" t="s">
        <v>150</v>
      </c>
      <c r="E71" s="136" t="s">
        <v>125</v>
      </c>
      <c r="F71" s="1"/>
    </row>
    <row r="72" spans="1:6" s="70" customFormat="1" ht="12.75">
      <c r="A72" s="133">
        <v>43424</v>
      </c>
      <c r="B72" s="134">
        <v>418.23</v>
      </c>
      <c r="C72" s="135" t="s">
        <v>225</v>
      </c>
      <c r="D72" s="135" t="s">
        <v>147</v>
      </c>
      <c r="E72" s="136" t="s">
        <v>157</v>
      </c>
      <c r="F72" s="1"/>
    </row>
    <row r="73" spans="1:6" s="70" customFormat="1" ht="12.75">
      <c r="A73" s="133">
        <v>43424</v>
      </c>
      <c r="B73" s="134">
        <v>29.57</v>
      </c>
      <c r="C73" s="135" t="s">
        <v>225</v>
      </c>
      <c r="D73" s="135" t="s">
        <v>198</v>
      </c>
      <c r="E73" s="136" t="s">
        <v>125</v>
      </c>
      <c r="F73" s="141"/>
    </row>
    <row r="74" spans="1:6" s="70" customFormat="1" ht="12.75">
      <c r="A74" s="133">
        <v>43438</v>
      </c>
      <c r="B74" s="134">
        <v>364.68</v>
      </c>
      <c r="C74" s="135" t="s">
        <v>173</v>
      </c>
      <c r="D74" s="135" t="s">
        <v>147</v>
      </c>
      <c r="E74" s="136" t="s">
        <v>157</v>
      </c>
      <c r="F74" s="1"/>
    </row>
    <row r="75" spans="1:6" s="70" customFormat="1" ht="12.75">
      <c r="A75" s="133">
        <v>43438</v>
      </c>
      <c r="B75" s="134">
        <v>41.13</v>
      </c>
      <c r="C75" s="135" t="s">
        <v>173</v>
      </c>
      <c r="D75" s="135" t="s">
        <v>155</v>
      </c>
      <c r="E75" s="136" t="s">
        <v>125</v>
      </c>
      <c r="F75" s="1"/>
    </row>
    <row r="76" spans="1:6" s="70" customFormat="1" ht="12.75">
      <c r="A76" s="133">
        <v>43438</v>
      </c>
      <c r="B76" s="134">
        <v>5.65</v>
      </c>
      <c r="C76" s="135" t="s">
        <v>173</v>
      </c>
      <c r="D76" s="135" t="s">
        <v>174</v>
      </c>
      <c r="E76" s="136" t="s">
        <v>128</v>
      </c>
      <c r="F76" s="1"/>
    </row>
    <row r="77" spans="1:6" s="70" customFormat="1" ht="12.75">
      <c r="A77" s="133">
        <v>43438</v>
      </c>
      <c r="B77" s="134">
        <v>205.12</v>
      </c>
      <c r="C77" s="135" t="s">
        <v>173</v>
      </c>
      <c r="D77" s="135" t="s">
        <v>166</v>
      </c>
      <c r="E77" s="136" t="s">
        <v>128</v>
      </c>
      <c r="F77" s="1"/>
    </row>
    <row r="78" spans="1:6" s="70" customFormat="1" ht="12.75">
      <c r="A78" s="133">
        <v>43439</v>
      </c>
      <c r="B78" s="134">
        <v>46</v>
      </c>
      <c r="C78" s="135" t="s">
        <v>173</v>
      </c>
      <c r="D78" s="135" t="s">
        <v>170</v>
      </c>
      <c r="E78" s="136" t="s">
        <v>125</v>
      </c>
      <c r="F78" s="1"/>
    </row>
    <row r="79" spans="1:6" s="70" customFormat="1" ht="12.75">
      <c r="A79" s="133">
        <v>43488</v>
      </c>
      <c r="B79" s="134">
        <v>566.62</v>
      </c>
      <c r="C79" s="135" t="s">
        <v>226</v>
      </c>
      <c r="D79" s="135" t="s">
        <v>147</v>
      </c>
      <c r="E79" s="136" t="s">
        <v>157</v>
      </c>
      <c r="F79" s="1"/>
    </row>
    <row r="80" spans="1:6" s="70" customFormat="1" ht="12.75">
      <c r="A80" s="133">
        <v>43488</v>
      </c>
      <c r="B80" s="134">
        <v>32.44</v>
      </c>
      <c r="C80" s="135" t="s">
        <v>226</v>
      </c>
      <c r="D80" s="135" t="s">
        <v>245</v>
      </c>
      <c r="E80" s="136" t="s">
        <v>125</v>
      </c>
      <c r="F80" s="141"/>
    </row>
    <row r="81" spans="1:6" s="70" customFormat="1" ht="12.75">
      <c r="A81" s="133">
        <v>43488</v>
      </c>
      <c r="B81" s="134">
        <v>39.48</v>
      </c>
      <c r="C81" s="135" t="s">
        <v>226</v>
      </c>
      <c r="D81" s="135" t="s">
        <v>150</v>
      </c>
      <c r="E81" s="136" t="s">
        <v>125</v>
      </c>
      <c r="F81" s="1"/>
    </row>
    <row r="82" spans="1:6" s="70" customFormat="1" ht="25.5">
      <c r="A82" s="133">
        <v>43570</v>
      </c>
      <c r="B82" s="134">
        <v>600.48</v>
      </c>
      <c r="C82" s="135" t="s">
        <v>246</v>
      </c>
      <c r="D82" s="135" t="s">
        <v>147</v>
      </c>
      <c r="E82" s="136" t="s">
        <v>162</v>
      </c>
      <c r="F82" s="1"/>
    </row>
    <row r="83" spans="1:6" s="70" customFormat="1" ht="25.5">
      <c r="A83" s="133">
        <v>43570</v>
      </c>
      <c r="B83" s="134">
        <v>33.74</v>
      </c>
      <c r="C83" s="135" t="s">
        <v>246</v>
      </c>
      <c r="D83" s="135" t="s">
        <v>163</v>
      </c>
      <c r="E83" s="136" t="s">
        <v>125</v>
      </c>
      <c r="F83" s="1"/>
    </row>
    <row r="84" spans="1:6" s="70" customFormat="1" ht="25.5">
      <c r="A84" s="133">
        <v>43570</v>
      </c>
      <c r="B84" s="134">
        <v>47.83</v>
      </c>
      <c r="C84" s="135" t="s">
        <v>246</v>
      </c>
      <c r="D84" s="135" t="s">
        <v>168</v>
      </c>
      <c r="E84" s="136" t="s">
        <v>133</v>
      </c>
      <c r="F84" s="1"/>
    </row>
    <row r="85" spans="1:6" s="70" customFormat="1" ht="25.5">
      <c r="A85" s="133">
        <v>43571</v>
      </c>
      <c r="B85" s="134">
        <v>24.71</v>
      </c>
      <c r="C85" s="135" t="s">
        <v>246</v>
      </c>
      <c r="D85" s="135" t="s">
        <v>176</v>
      </c>
      <c r="E85" s="136" t="s">
        <v>133</v>
      </c>
      <c r="F85" s="1"/>
    </row>
    <row r="86" spans="1:6" s="70" customFormat="1" ht="25.5">
      <c r="A86" s="133">
        <v>43571</v>
      </c>
      <c r="B86" s="134">
        <v>273.91</v>
      </c>
      <c r="C86" s="135" t="s">
        <v>246</v>
      </c>
      <c r="D86" s="135" t="s">
        <v>166</v>
      </c>
      <c r="E86" s="136" t="s">
        <v>133</v>
      </c>
      <c r="F86" s="1"/>
    </row>
    <row r="87" spans="1:6" s="70" customFormat="1" ht="25.5">
      <c r="A87" s="133">
        <v>43571</v>
      </c>
      <c r="B87" s="134">
        <v>45.48</v>
      </c>
      <c r="C87" s="135" t="s">
        <v>246</v>
      </c>
      <c r="D87" s="135" t="s">
        <v>169</v>
      </c>
      <c r="E87" s="136" t="s">
        <v>133</v>
      </c>
      <c r="F87" s="1"/>
    </row>
    <row r="88" spans="1:6" s="70" customFormat="1" ht="25.5">
      <c r="A88" s="133">
        <v>43571</v>
      </c>
      <c r="B88" s="134">
        <v>38.78</v>
      </c>
      <c r="C88" s="135" t="s">
        <v>246</v>
      </c>
      <c r="D88" s="135" t="s">
        <v>170</v>
      </c>
      <c r="E88" s="136" t="s">
        <v>125</v>
      </c>
      <c r="F88" s="1"/>
    </row>
    <row r="89" spans="1:6" s="70" customFormat="1" ht="25.5">
      <c r="A89" s="133">
        <v>43585</v>
      </c>
      <c r="B89" s="134">
        <v>504.16</v>
      </c>
      <c r="C89" s="135" t="s">
        <v>247</v>
      </c>
      <c r="D89" s="135" t="s">
        <v>147</v>
      </c>
      <c r="E89" s="136" t="s">
        <v>157</v>
      </c>
      <c r="F89" s="1"/>
    </row>
    <row r="90" spans="1:6" s="70" customFormat="1" ht="25.5">
      <c r="A90" s="133">
        <v>43585</v>
      </c>
      <c r="B90" s="134">
        <v>33.48</v>
      </c>
      <c r="C90" s="135" t="s">
        <v>247</v>
      </c>
      <c r="D90" s="135" t="s">
        <v>163</v>
      </c>
      <c r="E90" s="136" t="s">
        <v>125</v>
      </c>
      <c r="F90" s="1"/>
    </row>
    <row r="91" spans="1:6" s="70" customFormat="1" ht="25.5">
      <c r="A91" s="133">
        <v>43585</v>
      </c>
      <c r="B91" s="134">
        <v>42.96</v>
      </c>
      <c r="C91" s="135" t="s">
        <v>247</v>
      </c>
      <c r="D91" s="135" t="s">
        <v>150</v>
      </c>
      <c r="E91" s="136" t="s">
        <v>125</v>
      </c>
      <c r="F91" s="1"/>
    </row>
    <row r="92" spans="1:6" s="70" customFormat="1" ht="12.75" hidden="1">
      <c r="A92" s="94"/>
      <c r="B92" s="91"/>
      <c r="C92" s="92"/>
      <c r="D92" s="92"/>
      <c r="E92" s="93"/>
      <c r="F92" s="1"/>
    </row>
    <row r="93" spans="1:6" ht="19.5" customHeight="1">
      <c r="A93" s="106" t="s">
        <v>106</v>
      </c>
      <c r="B93" s="107">
        <f>SUM(B46:B92)</f>
        <v>7705.946956521736</v>
      </c>
      <c r="C93" s="108" t="str">
        <f>IF(SUBTOTAL(3,B46:B92)=SUBTOTAL(103,B46:B92),'Summary and sign-off'!$A$47,'Summary and sign-off'!$A$48)</f>
        <v>Check - there are no hidden rows with data</v>
      </c>
      <c r="D93" s="155" t="str">
        <f>IF('Summary and sign-off'!F55='Summary and sign-off'!F53,'Summary and sign-off'!A50,'Summary and sign-off'!A49)</f>
        <v>Check - each entry provides sufficient information</v>
      </c>
      <c r="E93" s="155"/>
      <c r="F93" s="48"/>
    </row>
    <row r="94" spans="1:6" ht="10.5" customHeight="1">
      <c r="A94" s="29"/>
      <c r="B94" s="24"/>
      <c r="C94" s="29"/>
      <c r="D94" s="29"/>
      <c r="E94" s="29"/>
      <c r="F94" s="29"/>
    </row>
    <row r="95" spans="1:6" ht="24.75" customHeight="1">
      <c r="A95" s="156" t="s">
        <v>28</v>
      </c>
      <c r="B95" s="156"/>
      <c r="C95" s="156"/>
      <c r="D95" s="156"/>
      <c r="E95" s="156"/>
      <c r="F95" s="48"/>
    </row>
    <row r="96" spans="1:6" ht="27" customHeight="1">
      <c r="A96" s="37" t="s">
        <v>33</v>
      </c>
      <c r="B96" s="37" t="s">
        <v>15</v>
      </c>
      <c r="C96" s="37" t="s">
        <v>100</v>
      </c>
      <c r="D96" s="37" t="s">
        <v>55</v>
      </c>
      <c r="E96" s="37" t="s">
        <v>45</v>
      </c>
      <c r="F96" s="51"/>
    </row>
    <row r="97" spans="1:6" s="70" customFormat="1" ht="12.75" hidden="1">
      <c r="A97" s="94"/>
      <c r="B97" s="91"/>
      <c r="C97" s="92"/>
      <c r="D97" s="92"/>
      <c r="E97" s="93"/>
      <c r="F97" s="1"/>
    </row>
    <row r="98" spans="1:6" s="70" customFormat="1" ht="25.5">
      <c r="A98" s="133">
        <v>43301</v>
      </c>
      <c r="B98" s="134">
        <v>21.57</v>
      </c>
      <c r="C98" s="135" t="s">
        <v>158</v>
      </c>
      <c r="D98" s="135" t="s">
        <v>159</v>
      </c>
      <c r="E98" s="136" t="s">
        <v>125</v>
      </c>
      <c r="F98" s="1"/>
    </row>
    <row r="99" spans="1:6" s="70" customFormat="1" ht="25.5">
      <c r="A99" s="133">
        <v>43550</v>
      </c>
      <c r="B99" s="134">
        <v>15.39</v>
      </c>
      <c r="C99" s="135" t="s">
        <v>175</v>
      </c>
      <c r="D99" s="135" t="s">
        <v>159</v>
      </c>
      <c r="E99" s="136" t="s">
        <v>125</v>
      </c>
      <c r="F99" s="1"/>
    </row>
    <row r="100" spans="1:6" s="70" customFormat="1" ht="12.75">
      <c r="A100" s="133">
        <v>43586</v>
      </c>
      <c r="B100" s="134">
        <v>14.7</v>
      </c>
      <c r="C100" s="135" t="s">
        <v>156</v>
      </c>
      <c r="D100" s="135" t="s">
        <v>159</v>
      </c>
      <c r="E100" s="136" t="s">
        <v>125</v>
      </c>
      <c r="F100" s="1"/>
    </row>
    <row r="101" spans="1:6" s="70" customFormat="1" ht="12.75" hidden="1">
      <c r="A101" s="94"/>
      <c r="B101" s="91"/>
      <c r="C101" s="92"/>
      <c r="D101" s="92"/>
      <c r="E101" s="93"/>
      <c r="F101" s="1"/>
    </row>
    <row r="102" spans="1:6" ht="19.5" customHeight="1">
      <c r="A102" s="106" t="s">
        <v>103</v>
      </c>
      <c r="B102" s="107">
        <f>SUM(B97:B101)</f>
        <v>51.66</v>
      </c>
      <c r="C102" s="108" t="str">
        <f>IF(SUBTOTAL(3,B97:B101)=SUBTOTAL(103,B97:B101),'Summary and sign-off'!$A$47,'Summary and sign-off'!$A$48)</f>
        <v>Check - there are no hidden rows with data</v>
      </c>
      <c r="D102" s="155" t="str">
        <f>IF('Summary and sign-off'!F56='Summary and sign-off'!F53,'Summary and sign-off'!A50,'Summary and sign-off'!A49)</f>
        <v>Check - each entry provides sufficient information</v>
      </c>
      <c r="E102" s="155"/>
      <c r="F102" s="48"/>
    </row>
    <row r="103" spans="1:6" ht="10.5" customHeight="1">
      <c r="A103" s="29"/>
      <c r="B103" s="78"/>
      <c r="C103" s="24"/>
      <c r="D103" s="29"/>
      <c r="E103" s="29"/>
      <c r="F103" s="29"/>
    </row>
    <row r="104" spans="1:6" ht="34.5" customHeight="1">
      <c r="A104" s="52" t="s">
        <v>1</v>
      </c>
      <c r="B104" s="79">
        <f>B42+B93+B102</f>
        <v>40866.85695652174</v>
      </c>
      <c r="C104" s="53"/>
      <c r="D104" s="53"/>
      <c r="E104" s="53"/>
      <c r="F104" s="28"/>
    </row>
    <row r="105" spans="1:6" ht="12.75">
      <c r="A105" s="29"/>
      <c r="B105" s="24"/>
      <c r="C105" s="29"/>
      <c r="D105" s="29"/>
      <c r="E105" s="29"/>
      <c r="F105" s="29"/>
    </row>
    <row r="106" spans="1:6" ht="12.75">
      <c r="A106" s="54" t="s">
        <v>7</v>
      </c>
      <c r="B106" s="27"/>
      <c r="C106" s="28"/>
      <c r="D106" s="28"/>
      <c r="E106" s="28"/>
      <c r="F106" s="29"/>
    </row>
    <row r="107" spans="1:6" ht="12" customHeight="1">
      <c r="A107" s="25" t="s">
        <v>34</v>
      </c>
      <c r="B107" s="55"/>
      <c r="C107" s="55"/>
      <c r="D107" s="34"/>
      <c r="E107" s="34"/>
      <c r="F107" s="29"/>
    </row>
    <row r="108" spans="1:6" ht="12.75" customHeight="1">
      <c r="A108" s="33" t="s">
        <v>107</v>
      </c>
      <c r="B108" s="29"/>
      <c r="C108" s="34"/>
      <c r="D108" s="29"/>
      <c r="E108" s="34"/>
      <c r="F108" s="29"/>
    </row>
    <row r="109" spans="1:6" ht="12.75">
      <c r="A109" s="33" t="s">
        <v>102</v>
      </c>
      <c r="B109" s="34"/>
      <c r="C109" s="34"/>
      <c r="D109" s="34"/>
      <c r="E109" s="56"/>
      <c r="F109" s="48"/>
    </row>
    <row r="110" spans="1:6" ht="12.75">
      <c r="A110" s="25" t="s">
        <v>108</v>
      </c>
      <c r="B110" s="27"/>
      <c r="C110" s="28"/>
      <c r="D110" s="28"/>
      <c r="E110" s="28"/>
      <c r="F110" s="29"/>
    </row>
    <row r="111" spans="1:6" ht="12.75" customHeight="1">
      <c r="A111" s="33" t="s">
        <v>101</v>
      </c>
      <c r="B111" s="29"/>
      <c r="C111" s="34"/>
      <c r="D111" s="29"/>
      <c r="E111" s="34"/>
      <c r="F111" s="29"/>
    </row>
    <row r="112" spans="1:6" ht="12.75">
      <c r="A112" s="33" t="s">
        <v>104</v>
      </c>
      <c r="B112" s="34"/>
      <c r="C112" s="34"/>
      <c r="D112" s="34"/>
      <c r="E112" s="56"/>
      <c r="F112" s="48"/>
    </row>
    <row r="113" spans="1:6" ht="12.75">
      <c r="A113" s="38" t="s">
        <v>116</v>
      </c>
      <c r="B113" s="38"/>
      <c r="C113" s="38"/>
      <c r="D113" s="38"/>
      <c r="E113" s="56"/>
      <c r="F113" s="48"/>
    </row>
    <row r="114" spans="1:6" ht="12.75">
      <c r="A114" s="42"/>
      <c r="B114" s="29"/>
      <c r="C114" s="29"/>
      <c r="D114" s="29"/>
      <c r="E114" s="48"/>
      <c r="F114" s="48"/>
    </row>
    <row r="115" spans="1:6" ht="12.75" hidden="1">
      <c r="A115" s="42"/>
      <c r="B115" s="29"/>
      <c r="C115" s="29"/>
      <c r="D115" s="29"/>
      <c r="E115" s="48"/>
      <c r="F115" s="48"/>
    </row>
    <row r="116" ht="12.75" hidden="1"/>
    <row r="117" ht="12.75" hidden="1"/>
    <row r="118" ht="12.75" hidden="1"/>
    <row r="119" ht="12.75" hidden="1"/>
    <row r="120" ht="12.75" customHeight="1" hidden="1"/>
    <row r="121" ht="12.75" hidden="1"/>
    <row r="122" ht="12.75" hidden="1"/>
    <row r="123" spans="1:6" ht="12.75" hidden="1">
      <c r="A123" s="57"/>
      <c r="B123" s="48"/>
      <c r="C123" s="48"/>
      <c r="D123" s="48"/>
      <c r="E123" s="48"/>
      <c r="F123" s="48"/>
    </row>
    <row r="124" spans="1:6" ht="12.75" hidden="1">
      <c r="A124" s="57"/>
      <c r="B124" s="48"/>
      <c r="C124" s="48"/>
      <c r="D124" s="48"/>
      <c r="E124" s="48"/>
      <c r="F124" s="48"/>
    </row>
    <row r="125" spans="1:6" ht="12.75" hidden="1">
      <c r="A125" s="57"/>
      <c r="B125" s="48"/>
      <c r="C125" s="48"/>
      <c r="D125" s="48"/>
      <c r="E125" s="48"/>
      <c r="F125" s="48"/>
    </row>
    <row r="126" spans="1:6" ht="12.75" hidden="1">
      <c r="A126" s="57"/>
      <c r="B126" s="48"/>
      <c r="C126" s="48"/>
      <c r="D126" s="48"/>
      <c r="E126" s="48"/>
      <c r="F126" s="48"/>
    </row>
    <row r="127" spans="1:6" ht="12.75" hidden="1">
      <c r="A127" s="57"/>
      <c r="B127" s="48"/>
      <c r="C127" s="48"/>
      <c r="D127" s="48"/>
      <c r="E127" s="48"/>
      <c r="F127" s="48"/>
    </row>
    <row r="128" ht="12.75" hidden="1"/>
    <row r="129" ht="12.75" hidden="1"/>
    <row r="130" ht="12.75" hidden="1"/>
    <row r="131" ht="12.75" hidden="1"/>
    <row r="132" ht="12.75" hidden="1"/>
    <row r="133" ht="12.75" hidden="1"/>
    <row r="134" ht="12.75" hidden="1"/>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sheetData>
  <sheetProtection formatCells="0" formatRows="0" insertColumns="0" insertRows="0" deleteRows="0"/>
  <mergeCells count="15">
    <mergeCell ref="A9:E9"/>
    <mergeCell ref="B6:E6"/>
    <mergeCell ref="D42:E42"/>
    <mergeCell ref="D93:E93"/>
    <mergeCell ref="A10:E10"/>
    <mergeCell ref="B7:E7"/>
    <mergeCell ref="B5:E5"/>
    <mergeCell ref="D102:E102"/>
    <mergeCell ref="A1:E1"/>
    <mergeCell ref="A44:E44"/>
    <mergeCell ref="A95:E95"/>
    <mergeCell ref="B2:E2"/>
    <mergeCell ref="B3:E3"/>
    <mergeCell ref="B4:E4"/>
    <mergeCell ref="A8:E8"/>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46:A92 A97:A101 A12:A41">
      <formula1>$B$4</formula1>
      <formula2>$B$5</formula2>
    </dataValidation>
    <dataValidation allowBlank="1" showInputMessage="1" showErrorMessage="1" prompt="Insert additional rows as needed:&#10;- 'right click' on a row number (left of screen)&#10;- select 'Insert' (this will insert a row above it)" sqref="A96 A45 A11"/>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F24"/>
  <sheetViews>
    <sheetView zoomScalePageLayoutView="0" workbookViewId="0" topLeftCell="A1">
      <selection activeCell="D16" sqref="D16:E16"/>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9.28125" style="17" customWidth="1"/>
    <col min="7" max="10" width="9.140625" style="17" hidden="1" customWidth="1"/>
    <col min="11" max="13" width="0" style="17" hidden="1" customWidth="1"/>
    <col min="14" max="16384" width="0" style="17" hidden="1" customWidth="1"/>
  </cols>
  <sheetData>
    <row r="1" spans="1:6" ht="26.25" customHeight="1">
      <c r="A1" s="151" t="s">
        <v>5</v>
      </c>
      <c r="B1" s="151"/>
      <c r="C1" s="151"/>
      <c r="D1" s="151"/>
      <c r="E1" s="151"/>
      <c r="F1" s="40"/>
    </row>
    <row r="2" spans="1:6" ht="21" customHeight="1">
      <c r="A2" s="4" t="s">
        <v>2</v>
      </c>
      <c r="B2" s="154" t="str">
        <f>'Summary and sign-off'!B2:F2</f>
        <v>Civil Aviation Authority</v>
      </c>
      <c r="C2" s="154"/>
      <c r="D2" s="154"/>
      <c r="E2" s="154"/>
      <c r="F2" s="40"/>
    </row>
    <row r="3" spans="1:6" ht="21" customHeight="1">
      <c r="A3" s="4" t="s">
        <v>3</v>
      </c>
      <c r="B3" s="154" t="str">
        <f>'Summary and sign-off'!B3:F3</f>
        <v>Graeme Harris</v>
      </c>
      <c r="C3" s="154"/>
      <c r="D3" s="154"/>
      <c r="E3" s="154"/>
      <c r="F3" s="40"/>
    </row>
    <row r="4" spans="1:6" ht="21" customHeight="1">
      <c r="A4" s="4" t="s">
        <v>46</v>
      </c>
      <c r="B4" s="154">
        <f>'Summary and sign-off'!B4:F4</f>
        <v>43282</v>
      </c>
      <c r="C4" s="154"/>
      <c r="D4" s="154"/>
      <c r="E4" s="154"/>
      <c r="F4" s="40"/>
    </row>
    <row r="5" spans="1:6" ht="21" customHeight="1">
      <c r="A5" s="4" t="s">
        <v>47</v>
      </c>
      <c r="B5" s="154">
        <f>'Summary and sign-off'!B5:F5</f>
        <v>43646</v>
      </c>
      <c r="C5" s="154"/>
      <c r="D5" s="154"/>
      <c r="E5" s="154"/>
      <c r="F5" s="40"/>
    </row>
    <row r="6" spans="1:6" ht="21" customHeight="1">
      <c r="A6" s="4" t="s">
        <v>13</v>
      </c>
      <c r="B6" s="149" t="s">
        <v>12</v>
      </c>
      <c r="C6" s="149"/>
      <c r="D6" s="149"/>
      <c r="E6" s="149"/>
      <c r="F6" s="40"/>
    </row>
    <row r="7" spans="1:6" ht="21" customHeight="1">
      <c r="A7" s="4" t="s">
        <v>69</v>
      </c>
      <c r="B7" s="149" t="s">
        <v>80</v>
      </c>
      <c r="C7" s="149"/>
      <c r="D7" s="149"/>
      <c r="E7" s="149"/>
      <c r="F7" s="40"/>
    </row>
    <row r="8" spans="1:6" ht="35.25" customHeight="1">
      <c r="A8" s="164" t="s">
        <v>109</v>
      </c>
      <c r="B8" s="164"/>
      <c r="C8" s="165"/>
      <c r="D8" s="165"/>
      <c r="E8" s="165"/>
      <c r="F8" s="44"/>
    </row>
    <row r="9" spans="1:6" ht="35.25" customHeight="1">
      <c r="A9" s="162" t="s">
        <v>88</v>
      </c>
      <c r="B9" s="163"/>
      <c r="C9" s="163"/>
      <c r="D9" s="163"/>
      <c r="E9" s="163"/>
      <c r="F9" s="44"/>
    </row>
    <row r="10" spans="1:6" ht="27" customHeight="1">
      <c r="A10" s="37" t="s">
        <v>112</v>
      </c>
      <c r="B10" s="37" t="s">
        <v>15</v>
      </c>
      <c r="C10" s="37" t="s">
        <v>56</v>
      </c>
      <c r="D10" s="37" t="s">
        <v>54</v>
      </c>
      <c r="E10" s="37" t="s">
        <v>45</v>
      </c>
      <c r="F10" s="25"/>
    </row>
    <row r="11" spans="1:6" s="70" customFormat="1" ht="12.75" hidden="1">
      <c r="A11" s="90"/>
      <c r="B11" s="91"/>
      <c r="C11" s="95"/>
      <c r="D11" s="95"/>
      <c r="E11" s="96"/>
      <c r="F11" s="2"/>
    </row>
    <row r="12" spans="1:6" s="70" customFormat="1" ht="25.5">
      <c r="A12" s="133">
        <v>43334</v>
      </c>
      <c r="B12" s="134">
        <v>41.74</v>
      </c>
      <c r="C12" s="140" t="s">
        <v>248</v>
      </c>
      <c r="D12" s="140" t="s">
        <v>177</v>
      </c>
      <c r="E12" s="139" t="s">
        <v>125</v>
      </c>
      <c r="F12" s="143"/>
    </row>
    <row r="13" spans="1:6" s="70" customFormat="1" ht="51">
      <c r="A13" s="94">
        <v>43557</v>
      </c>
      <c r="B13" s="91">
        <v>127</v>
      </c>
      <c r="C13" s="95" t="s">
        <v>201</v>
      </c>
      <c r="D13" s="95" t="s">
        <v>122</v>
      </c>
      <c r="E13" s="96" t="s">
        <v>121</v>
      </c>
      <c r="F13" s="2"/>
    </row>
    <row r="14" spans="1:6" s="70" customFormat="1" ht="12.75">
      <c r="A14" s="94">
        <v>43564</v>
      </c>
      <c r="B14" s="91">
        <v>56</v>
      </c>
      <c r="C14" s="95" t="s">
        <v>203</v>
      </c>
      <c r="D14" s="95" t="s">
        <v>202</v>
      </c>
      <c r="E14" s="96" t="s">
        <v>121</v>
      </c>
      <c r="F14" s="2"/>
    </row>
    <row r="15" spans="1:6" s="70" customFormat="1" ht="11.25" customHeight="1" hidden="1">
      <c r="A15" s="90"/>
      <c r="B15" s="91"/>
      <c r="C15" s="95"/>
      <c r="D15" s="95"/>
      <c r="E15" s="96"/>
      <c r="F15" s="2"/>
    </row>
    <row r="16" spans="1:6" ht="34.5" customHeight="1">
      <c r="A16" s="71" t="s">
        <v>85</v>
      </c>
      <c r="B16" s="83">
        <f>SUM(B11:B15)</f>
        <v>224.74</v>
      </c>
      <c r="C16" s="101" t="str">
        <f>IF(SUBTOTAL(3,B11:B15)=SUBTOTAL(103,B11:B15),'Summary and sign-off'!$A$47,'Summary and sign-off'!$A$48)</f>
        <v>Check - there are no hidden rows with data</v>
      </c>
      <c r="D16" s="155" t="str">
        <f>IF('Summary and sign-off'!F57='Summary and sign-off'!F53,'Summary and sign-off'!A50,'Summary and sign-off'!A49)</f>
        <v>Check - each entry provides sufficient information</v>
      </c>
      <c r="E16" s="155"/>
      <c r="F16" s="2"/>
    </row>
    <row r="17" spans="1:6" ht="12.75">
      <c r="A17" s="23"/>
      <c r="B17" s="22"/>
      <c r="C17" s="22"/>
      <c r="D17" s="22"/>
      <c r="E17" s="22"/>
      <c r="F17" s="40"/>
    </row>
    <row r="18" spans="1:6" ht="12.75">
      <c r="A18" s="23" t="s">
        <v>7</v>
      </c>
      <c r="B18" s="24"/>
      <c r="C18" s="29"/>
      <c r="D18" s="22"/>
      <c r="E18" s="22"/>
      <c r="F18" s="40"/>
    </row>
    <row r="19" spans="1:6" ht="12.75" customHeight="1">
      <c r="A19" s="25" t="s">
        <v>111</v>
      </c>
      <c r="B19" s="25"/>
      <c r="C19" s="25"/>
      <c r="D19" s="25"/>
      <c r="E19" s="25"/>
      <c r="F19" s="40"/>
    </row>
    <row r="20" spans="1:6" ht="12.75">
      <c r="A20" s="25" t="s">
        <v>110</v>
      </c>
      <c r="B20" s="33"/>
      <c r="C20" s="45"/>
      <c r="D20" s="46"/>
      <c r="E20" s="46"/>
      <c r="F20" s="40"/>
    </row>
    <row r="21" spans="1:6" ht="12.75">
      <c r="A21" s="25" t="s">
        <v>108</v>
      </c>
      <c r="B21" s="27"/>
      <c r="C21" s="28"/>
      <c r="D21" s="28"/>
      <c r="E21" s="28"/>
      <c r="F21" s="29"/>
    </row>
    <row r="22" spans="1:6" ht="12.75">
      <c r="A22" s="33" t="s">
        <v>10</v>
      </c>
      <c r="B22" s="33"/>
      <c r="C22" s="45"/>
      <c r="D22" s="45"/>
      <c r="E22" s="45"/>
      <c r="F22" s="40"/>
    </row>
    <row r="23" spans="1:6" ht="12.75" customHeight="1">
      <c r="A23" s="33" t="s">
        <v>117</v>
      </c>
      <c r="B23" s="33"/>
      <c r="C23" s="47"/>
      <c r="D23" s="47"/>
      <c r="E23" s="35"/>
      <c r="F23" s="40"/>
    </row>
    <row r="24" spans="1:6" ht="12.75">
      <c r="A24" s="22"/>
      <c r="B24" s="22"/>
      <c r="C24" s="22"/>
      <c r="D24" s="22"/>
      <c r="E24" s="22"/>
      <c r="F24" s="40"/>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row r="44" ht="12.75"/>
    <row r="45" ht="12.75"/>
    <row r="46" ht="12.75"/>
    <row r="47" ht="12.75"/>
    <row r="48" ht="12.75"/>
    <row r="49" ht="12.75"/>
    <row r="50" ht="12.75"/>
    <row r="51" ht="12.75"/>
    <row r="52" ht="12.75"/>
    <row r="53" ht="12.75"/>
  </sheetData>
  <sheetProtection formatCells="0" insertRows="0" deleteRows="0"/>
  <mergeCells count="10">
    <mergeCell ref="D16:E16"/>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10;- 'right click' on a row number (left of screen)&#10;- select 'Insert' (this will insert a row above it)" sqref="A10"/>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15">
      <formula1>$B$4</formula1>
      <formula2>$B$5</formula2>
    </dataValidation>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F40"/>
  <sheetViews>
    <sheetView zoomScalePageLayoutView="0" workbookViewId="0" topLeftCell="A1">
      <selection activeCell="A8" sqref="A8:E8"/>
    </sheetView>
  </sheetViews>
  <sheetFormatPr defaultColWidth="0" defaultRowHeight="12.75" zeroHeight="1"/>
  <cols>
    <col min="1" max="1" width="35.7109375" style="17" customWidth="1"/>
    <col min="2" max="2" width="14.28125" style="17" customWidth="1"/>
    <col min="3" max="3" width="71.421875" style="17" customWidth="1"/>
    <col min="4" max="4" width="50.00390625" style="17" customWidth="1"/>
    <col min="5" max="5" width="21.421875" style="17" customWidth="1"/>
    <col min="6" max="6" width="36.8515625" style="17" customWidth="1"/>
    <col min="7" max="10" width="9.140625" style="17" hidden="1" customWidth="1"/>
    <col min="11" max="13" width="0" style="17" hidden="1" customWidth="1"/>
    <col min="14" max="16384" width="9.140625" style="17" hidden="1" customWidth="1"/>
  </cols>
  <sheetData>
    <row r="1" spans="1:6" ht="26.25" customHeight="1">
      <c r="A1" s="151" t="s">
        <v>5</v>
      </c>
      <c r="B1" s="151"/>
      <c r="C1" s="151"/>
      <c r="D1" s="151"/>
      <c r="E1" s="151"/>
      <c r="F1" s="26"/>
    </row>
    <row r="2" spans="1:6" ht="21" customHeight="1">
      <c r="A2" s="4" t="s">
        <v>2</v>
      </c>
      <c r="B2" s="154" t="str">
        <f>'Summary and sign-off'!B2:F2</f>
        <v>Civil Aviation Authority</v>
      </c>
      <c r="C2" s="154"/>
      <c r="D2" s="154"/>
      <c r="E2" s="154"/>
      <c r="F2" s="26"/>
    </row>
    <row r="3" spans="1:6" ht="21" customHeight="1">
      <c r="A3" s="4" t="s">
        <v>3</v>
      </c>
      <c r="B3" s="154" t="str">
        <f>'Summary and sign-off'!B3:F3</f>
        <v>Graeme Harris</v>
      </c>
      <c r="C3" s="154"/>
      <c r="D3" s="154"/>
      <c r="E3" s="154"/>
      <c r="F3" s="26"/>
    </row>
    <row r="4" spans="1:6" ht="21" customHeight="1">
      <c r="A4" s="4" t="s">
        <v>46</v>
      </c>
      <c r="B4" s="154">
        <f>'Summary and sign-off'!B4:F4</f>
        <v>43282</v>
      </c>
      <c r="C4" s="154"/>
      <c r="D4" s="154"/>
      <c r="E4" s="154"/>
      <c r="F4" s="26"/>
    </row>
    <row r="5" spans="1:6" ht="21" customHeight="1">
      <c r="A5" s="4" t="s">
        <v>47</v>
      </c>
      <c r="B5" s="154">
        <f>'Summary and sign-off'!B5:F5</f>
        <v>43646</v>
      </c>
      <c r="C5" s="154"/>
      <c r="D5" s="154"/>
      <c r="E5" s="154"/>
      <c r="F5" s="26"/>
    </row>
    <row r="6" spans="1:6" ht="21" customHeight="1">
      <c r="A6" s="4" t="s">
        <v>13</v>
      </c>
      <c r="B6" s="149" t="s">
        <v>12</v>
      </c>
      <c r="C6" s="149"/>
      <c r="D6" s="149"/>
      <c r="E6" s="149"/>
      <c r="F6" s="36"/>
    </row>
    <row r="7" spans="1:6" ht="21" customHeight="1">
      <c r="A7" s="4" t="s">
        <v>69</v>
      </c>
      <c r="B7" s="149" t="s">
        <v>80</v>
      </c>
      <c r="C7" s="149"/>
      <c r="D7" s="149"/>
      <c r="E7" s="149"/>
      <c r="F7" s="36"/>
    </row>
    <row r="8" spans="1:6" ht="35.25" customHeight="1">
      <c r="A8" s="158" t="s">
        <v>0</v>
      </c>
      <c r="B8" s="158"/>
      <c r="C8" s="165"/>
      <c r="D8" s="165"/>
      <c r="E8" s="165"/>
      <c r="F8" s="26"/>
    </row>
    <row r="9" spans="1:6" ht="35.25" customHeight="1">
      <c r="A9" s="166" t="s">
        <v>84</v>
      </c>
      <c r="B9" s="167"/>
      <c r="C9" s="167"/>
      <c r="D9" s="167"/>
      <c r="E9" s="167"/>
      <c r="F9" s="26"/>
    </row>
    <row r="10" spans="1:6" ht="27" customHeight="1">
      <c r="A10" s="37" t="s">
        <v>33</v>
      </c>
      <c r="B10" s="37" t="s">
        <v>15</v>
      </c>
      <c r="C10" s="37" t="s">
        <v>35</v>
      </c>
      <c r="D10" s="37" t="s">
        <v>113</v>
      </c>
      <c r="E10" s="37" t="s">
        <v>45</v>
      </c>
      <c r="F10" s="38"/>
    </row>
    <row r="11" spans="1:6" s="70" customFormat="1" ht="12.75" hidden="1">
      <c r="A11" s="90"/>
      <c r="B11" s="91"/>
      <c r="C11" s="95"/>
      <c r="D11" s="95"/>
      <c r="E11" s="96"/>
      <c r="F11" s="3"/>
    </row>
    <row r="12" spans="1:6" s="70" customFormat="1" ht="12.75">
      <c r="A12" s="133">
        <v>43301</v>
      </c>
      <c r="B12" s="134">
        <v>85.51</v>
      </c>
      <c r="C12" s="138" t="s">
        <v>136</v>
      </c>
      <c r="D12" s="138" t="s">
        <v>137</v>
      </c>
      <c r="E12" s="139" t="s">
        <v>125</v>
      </c>
      <c r="F12" s="3"/>
    </row>
    <row r="13" spans="1:6" s="70" customFormat="1" ht="12.75">
      <c r="A13" s="133">
        <v>43332</v>
      </c>
      <c r="B13" s="134">
        <v>102.31</v>
      </c>
      <c r="C13" s="138" t="s">
        <v>136</v>
      </c>
      <c r="D13" s="138" t="s">
        <v>137</v>
      </c>
      <c r="E13" s="139" t="s">
        <v>125</v>
      </c>
      <c r="F13" s="3"/>
    </row>
    <row r="14" spans="1:6" s="70" customFormat="1" ht="12.75">
      <c r="A14" s="133">
        <v>43363</v>
      </c>
      <c r="B14" s="134">
        <v>72.34</v>
      </c>
      <c r="C14" s="138" t="s">
        <v>136</v>
      </c>
      <c r="D14" s="138" t="s">
        <v>137</v>
      </c>
      <c r="E14" s="139" t="s">
        <v>125</v>
      </c>
      <c r="F14" s="3"/>
    </row>
    <row r="15" spans="1:6" s="70" customFormat="1" ht="12.75">
      <c r="A15" s="133">
        <v>43393</v>
      </c>
      <c r="B15" s="134">
        <v>75.17</v>
      </c>
      <c r="C15" s="138" t="s">
        <v>136</v>
      </c>
      <c r="D15" s="138" t="s">
        <v>137</v>
      </c>
      <c r="E15" s="139" t="s">
        <v>125</v>
      </c>
      <c r="F15" s="3"/>
    </row>
    <row r="16" spans="1:6" s="70" customFormat="1" ht="12.75">
      <c r="A16" s="133">
        <v>43424</v>
      </c>
      <c r="B16" s="134">
        <v>65</v>
      </c>
      <c r="C16" s="138" t="s">
        <v>136</v>
      </c>
      <c r="D16" s="138" t="s">
        <v>137</v>
      </c>
      <c r="E16" s="139" t="s">
        <v>125</v>
      </c>
      <c r="F16" s="3"/>
    </row>
    <row r="17" spans="1:6" s="70" customFormat="1" ht="12.75">
      <c r="A17" s="133">
        <v>43454</v>
      </c>
      <c r="B17" s="134">
        <v>94</v>
      </c>
      <c r="C17" s="138" t="s">
        <v>136</v>
      </c>
      <c r="D17" s="138" t="s">
        <v>137</v>
      </c>
      <c r="E17" s="139" t="s">
        <v>125</v>
      </c>
      <c r="F17" s="3"/>
    </row>
    <row r="18" spans="1:6" s="70" customFormat="1" ht="12.75">
      <c r="A18" s="133">
        <v>43485</v>
      </c>
      <c r="B18" s="134">
        <v>48.07</v>
      </c>
      <c r="C18" s="138" t="s">
        <v>136</v>
      </c>
      <c r="D18" s="138" t="s">
        <v>137</v>
      </c>
      <c r="E18" s="139" t="s">
        <v>125</v>
      </c>
      <c r="F18" s="3"/>
    </row>
    <row r="19" spans="1:6" s="70" customFormat="1" ht="12.75">
      <c r="A19" s="133">
        <v>43516</v>
      </c>
      <c r="B19" s="134">
        <v>31</v>
      </c>
      <c r="C19" s="138" t="s">
        <v>136</v>
      </c>
      <c r="D19" s="138" t="s">
        <v>137</v>
      </c>
      <c r="E19" s="139" t="s">
        <v>125</v>
      </c>
      <c r="F19" s="3"/>
    </row>
    <row r="20" spans="1:6" s="70" customFormat="1" ht="12.75">
      <c r="A20" s="133">
        <v>43544</v>
      </c>
      <c r="B20" s="134">
        <v>31</v>
      </c>
      <c r="C20" s="138" t="s">
        <v>136</v>
      </c>
      <c r="D20" s="138" t="s">
        <v>137</v>
      </c>
      <c r="E20" s="139" t="s">
        <v>125</v>
      </c>
      <c r="F20" s="3"/>
    </row>
    <row r="21" spans="1:6" s="70" customFormat="1" ht="25.5">
      <c r="A21" s="133">
        <v>43550</v>
      </c>
      <c r="B21" s="134">
        <v>138.8</v>
      </c>
      <c r="C21" s="135" t="s">
        <v>175</v>
      </c>
      <c r="D21" s="140" t="s">
        <v>161</v>
      </c>
      <c r="E21" s="139" t="s">
        <v>125</v>
      </c>
      <c r="F21" s="142"/>
    </row>
    <row r="22" spans="1:6" s="70" customFormat="1" ht="12.75">
      <c r="A22" s="133">
        <v>43575</v>
      </c>
      <c r="B22" s="134">
        <v>122.77</v>
      </c>
      <c r="C22" s="138" t="s">
        <v>136</v>
      </c>
      <c r="D22" s="138" t="s">
        <v>137</v>
      </c>
      <c r="E22" s="139" t="s">
        <v>125</v>
      </c>
      <c r="F22" s="3"/>
    </row>
    <row r="23" spans="1:6" s="70" customFormat="1" ht="12.75">
      <c r="A23" s="133">
        <v>43605</v>
      </c>
      <c r="B23" s="134">
        <v>31</v>
      </c>
      <c r="C23" s="138" t="s">
        <v>136</v>
      </c>
      <c r="D23" s="138" t="s">
        <v>137</v>
      </c>
      <c r="E23" s="139" t="s">
        <v>125</v>
      </c>
      <c r="F23" s="3"/>
    </row>
    <row r="24" spans="1:6" s="70" customFormat="1" ht="12.75">
      <c r="A24" s="133">
        <v>43636</v>
      </c>
      <c r="B24" s="134">
        <v>31</v>
      </c>
      <c r="C24" s="138" t="s">
        <v>136</v>
      </c>
      <c r="D24" s="138" t="s">
        <v>137</v>
      </c>
      <c r="E24" s="139" t="s">
        <v>125</v>
      </c>
      <c r="F24" s="3"/>
    </row>
    <row r="25" spans="1:6" s="70" customFormat="1" ht="12.75" hidden="1">
      <c r="A25" s="90"/>
      <c r="B25" s="91"/>
      <c r="C25" s="95"/>
      <c r="D25" s="95"/>
      <c r="E25" s="96"/>
      <c r="F25" s="3"/>
    </row>
    <row r="26" spans="1:6" ht="34.5" customHeight="1">
      <c r="A26" s="71" t="s">
        <v>89</v>
      </c>
      <c r="B26" s="83">
        <f>SUM(B11:B25)</f>
        <v>927.97</v>
      </c>
      <c r="C26" s="101" t="str">
        <f>IF(SUBTOTAL(3,B11:B25)=SUBTOTAL(103,B11:B25),'Summary and sign-off'!$A$47,'Summary and sign-off'!$A$48)</f>
        <v>Check - there are no hidden rows with data</v>
      </c>
      <c r="D26" s="155" t="str">
        <f>IF('Summary and sign-off'!F58='Summary and sign-off'!F53,'Summary and sign-off'!A50,'Summary and sign-off'!A49)</f>
        <v>Check - each entry provides sufficient information</v>
      </c>
      <c r="E26" s="155"/>
      <c r="F26" s="39"/>
    </row>
    <row r="27" spans="1:6" ht="13.5" customHeight="1">
      <c r="A27" s="40"/>
      <c r="B27" s="29"/>
      <c r="C27" s="22"/>
      <c r="D27" s="22"/>
      <c r="E27" s="22"/>
      <c r="F27" s="26"/>
    </row>
    <row r="28" spans="1:6" ht="12.75">
      <c r="A28" s="23" t="s">
        <v>6</v>
      </c>
      <c r="B28" s="22"/>
      <c r="C28" s="22"/>
      <c r="D28" s="22"/>
      <c r="E28" s="22"/>
      <c r="F28" s="26"/>
    </row>
    <row r="29" spans="1:6" ht="12" customHeight="1">
      <c r="A29" s="25" t="s">
        <v>34</v>
      </c>
      <c r="B29" s="22"/>
      <c r="C29" s="22"/>
      <c r="D29" s="22"/>
      <c r="E29" s="22"/>
      <c r="F29" s="26"/>
    </row>
    <row r="30" spans="1:6" ht="12.75">
      <c r="A30" s="25" t="s">
        <v>108</v>
      </c>
      <c r="B30" s="27"/>
      <c r="C30" s="28"/>
      <c r="D30" s="28"/>
      <c r="E30" s="28"/>
      <c r="F30" s="29"/>
    </row>
    <row r="31" spans="1:6" ht="12.75">
      <c r="A31" s="33" t="s">
        <v>10</v>
      </c>
      <c r="B31" s="34"/>
      <c r="C31" s="29"/>
      <c r="D31" s="29"/>
      <c r="E31" s="29"/>
      <c r="F31" s="29"/>
    </row>
    <row r="32" spans="1:6" ht="12.75" customHeight="1">
      <c r="A32" s="33" t="s">
        <v>117</v>
      </c>
      <c r="B32" s="41"/>
      <c r="C32" s="35"/>
      <c r="D32" s="35"/>
      <c r="E32" s="35"/>
      <c r="F32" s="35"/>
    </row>
    <row r="33" spans="1:6" ht="12.75">
      <c r="A33" s="40"/>
      <c r="B33" s="42"/>
      <c r="C33" s="22"/>
      <c r="D33" s="22"/>
      <c r="E33" s="22"/>
      <c r="F33" s="40"/>
    </row>
    <row r="34" spans="1:5" ht="12.75" hidden="1">
      <c r="A34" s="22"/>
      <c r="B34" s="22"/>
      <c r="C34" s="22"/>
      <c r="D34" s="22"/>
      <c r="E34" s="40"/>
    </row>
    <row r="35" ht="12.75" customHeight="1" hidden="1"/>
    <row r="36" spans="1:6" ht="12.75" hidden="1">
      <c r="A36" s="43"/>
      <c r="B36" s="43"/>
      <c r="C36" s="43"/>
      <c r="D36" s="43"/>
      <c r="E36" s="43"/>
      <c r="F36" s="26"/>
    </row>
    <row r="37" spans="1:6" ht="12.75" hidden="1">
      <c r="A37" s="43"/>
      <c r="B37" s="43"/>
      <c r="C37" s="43"/>
      <c r="D37" s="43"/>
      <c r="E37" s="43"/>
      <c r="F37" s="26"/>
    </row>
    <row r="38" spans="1:6" ht="12.75" hidden="1">
      <c r="A38" s="43"/>
      <c r="B38" s="43"/>
      <c r="C38" s="43"/>
      <c r="D38" s="43"/>
      <c r="E38" s="43"/>
      <c r="F38" s="26"/>
    </row>
    <row r="39" spans="1:6" ht="12.75" hidden="1">
      <c r="A39" s="43"/>
      <c r="B39" s="43"/>
      <c r="C39" s="43"/>
      <c r="D39" s="43"/>
      <c r="E39" s="43"/>
      <c r="F39" s="26"/>
    </row>
    <row r="40" spans="1:6" ht="12.75" hidden="1">
      <c r="A40" s="43"/>
      <c r="B40" s="43"/>
      <c r="C40" s="43"/>
      <c r="D40" s="43"/>
      <c r="E40" s="43"/>
      <c r="F40" s="26"/>
    </row>
    <row r="41" ht="12.75" hidden="1"/>
    <row r="42" ht="12.75" hidden="1"/>
    <row r="43" ht="12.75" hidden="1"/>
    <row r="44" ht="12.75" hidden="1"/>
    <row r="45" ht="12.75" hidden="1"/>
    <row r="46" ht="12.75" hidden="1"/>
    <row r="47" ht="12.75" hidden="1"/>
    <row r="48" ht="12.75" hidden="1"/>
    <row r="49" ht="12.75" hidden="1"/>
    <row r="50" ht="12.75" hidden="1"/>
    <row r="51" ht="12.75" hidden="1"/>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sheetData>
  <sheetProtection formatCells="0" insertRows="0" deleteRows="0"/>
  <mergeCells count="10">
    <mergeCell ref="D26:E26"/>
    <mergeCell ref="B6:E6"/>
    <mergeCell ref="B5:E5"/>
    <mergeCell ref="B7:E7"/>
    <mergeCell ref="A1:E1"/>
    <mergeCell ref="B2:E2"/>
    <mergeCell ref="B3:E3"/>
    <mergeCell ref="B4:E4"/>
    <mergeCell ref="A9:E9"/>
    <mergeCell ref="A8:E8"/>
  </mergeCells>
  <dataValidations count="2">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25">
      <formula1>$B$4</formula1>
      <formula2>$B$5</formula2>
    </dataValidation>
    <dataValidation allowBlank="1" showInputMessage="1" showErrorMessage="1" prompt="Insert additional rows as needed:&#10;- 'right click' on a row number (left of screen)&#10;- select 'Insert' (this will insert a row above it)" sqref="A10"/>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theme="8" tint="-0.24997000396251678"/>
    <pageSetUpPr fitToPage="1"/>
  </sheetPr>
  <dimension ref="A1:G63"/>
  <sheetViews>
    <sheetView zoomScalePageLayoutView="0" workbookViewId="0" topLeftCell="A28">
      <selection activeCell="D43" sqref="D43"/>
    </sheetView>
  </sheetViews>
  <sheetFormatPr defaultColWidth="0" defaultRowHeight="12.75" zeroHeight="1"/>
  <cols>
    <col min="1" max="1" width="35.7109375" style="17" customWidth="1"/>
    <col min="2" max="2" width="46.8515625" style="17" customWidth="1"/>
    <col min="3" max="3" width="22.140625" style="17" customWidth="1"/>
    <col min="4" max="4" width="25.421875" style="17" customWidth="1"/>
    <col min="5" max="6" width="35.7109375" style="17" customWidth="1"/>
    <col min="7" max="7" width="38.00390625" style="17" customWidth="1"/>
    <col min="8" max="10" width="9.140625" style="17" hidden="1" customWidth="1"/>
    <col min="11" max="15" width="0" style="17" hidden="1" customWidth="1"/>
    <col min="16" max="16384" width="0" style="17" hidden="1" customWidth="1"/>
  </cols>
  <sheetData>
    <row r="1" spans="1:6" ht="26.25" customHeight="1">
      <c r="A1" s="151" t="s">
        <v>16</v>
      </c>
      <c r="B1" s="151"/>
      <c r="C1" s="151"/>
      <c r="D1" s="151"/>
      <c r="E1" s="151"/>
      <c r="F1" s="151"/>
    </row>
    <row r="2" spans="1:6" ht="21" customHeight="1">
      <c r="A2" s="4" t="s">
        <v>2</v>
      </c>
      <c r="B2" s="154" t="str">
        <f>'Summary and sign-off'!B2:F2</f>
        <v>Civil Aviation Authority</v>
      </c>
      <c r="C2" s="154"/>
      <c r="D2" s="154"/>
      <c r="E2" s="154"/>
      <c r="F2" s="154"/>
    </row>
    <row r="3" spans="1:6" ht="21" customHeight="1">
      <c r="A3" s="4" t="s">
        <v>3</v>
      </c>
      <c r="B3" s="154" t="str">
        <f>'Summary and sign-off'!B3:F3</f>
        <v>Graeme Harris</v>
      </c>
      <c r="C3" s="154"/>
      <c r="D3" s="154"/>
      <c r="E3" s="154"/>
      <c r="F3" s="154"/>
    </row>
    <row r="4" spans="1:6" ht="21" customHeight="1">
      <c r="A4" s="4" t="s">
        <v>46</v>
      </c>
      <c r="B4" s="154">
        <f>'Summary and sign-off'!B4:F4</f>
        <v>43282</v>
      </c>
      <c r="C4" s="154"/>
      <c r="D4" s="154"/>
      <c r="E4" s="154"/>
      <c r="F4" s="154"/>
    </row>
    <row r="5" spans="1:6" ht="21" customHeight="1">
      <c r="A5" s="4" t="s">
        <v>47</v>
      </c>
      <c r="B5" s="154">
        <f>'Summary and sign-off'!B5:F5</f>
        <v>43646</v>
      </c>
      <c r="C5" s="154"/>
      <c r="D5" s="154"/>
      <c r="E5" s="154"/>
      <c r="F5" s="154"/>
    </row>
    <row r="6" spans="1:6" ht="21" customHeight="1">
      <c r="A6" s="4" t="s">
        <v>118</v>
      </c>
      <c r="B6" s="149" t="s">
        <v>12</v>
      </c>
      <c r="C6" s="149"/>
      <c r="D6" s="149"/>
      <c r="E6" s="149"/>
      <c r="F6" s="149"/>
    </row>
    <row r="7" spans="1:6" ht="21" customHeight="1">
      <c r="A7" s="4" t="s">
        <v>69</v>
      </c>
      <c r="B7" s="149" t="s">
        <v>80</v>
      </c>
      <c r="C7" s="149"/>
      <c r="D7" s="149"/>
      <c r="E7" s="149"/>
      <c r="F7" s="149"/>
    </row>
    <row r="8" spans="1:6" ht="36" customHeight="1">
      <c r="A8" s="158" t="s">
        <v>36</v>
      </c>
      <c r="B8" s="158"/>
      <c r="C8" s="158"/>
      <c r="D8" s="158"/>
      <c r="E8" s="158"/>
      <c r="F8" s="158"/>
    </row>
    <row r="9" spans="1:6" ht="36" customHeight="1">
      <c r="A9" s="166" t="s">
        <v>87</v>
      </c>
      <c r="B9" s="167"/>
      <c r="C9" s="167"/>
      <c r="D9" s="167"/>
      <c r="E9" s="167"/>
      <c r="F9" s="167"/>
    </row>
    <row r="10" spans="1:6" ht="39" customHeight="1">
      <c r="A10" s="18" t="s">
        <v>33</v>
      </c>
      <c r="B10" s="9" t="s">
        <v>114</v>
      </c>
      <c r="C10" s="9" t="s">
        <v>51</v>
      </c>
      <c r="D10" s="9" t="s">
        <v>17</v>
      </c>
      <c r="E10" s="9" t="s">
        <v>52</v>
      </c>
      <c r="F10" s="9" t="s">
        <v>83</v>
      </c>
    </row>
    <row r="11" spans="1:6" s="70" customFormat="1" ht="12.75" hidden="1">
      <c r="A11" s="94"/>
      <c r="B11" s="95"/>
      <c r="C11" s="100"/>
      <c r="D11" s="95"/>
      <c r="E11" s="97"/>
      <c r="F11" s="96"/>
    </row>
    <row r="12" spans="1:7" s="70" customFormat="1" ht="25.5">
      <c r="A12" s="94" t="s">
        <v>178</v>
      </c>
      <c r="B12" s="98" t="s">
        <v>179</v>
      </c>
      <c r="C12" s="100" t="s">
        <v>20</v>
      </c>
      <c r="D12" s="98" t="s">
        <v>181</v>
      </c>
      <c r="E12" s="97" t="s">
        <v>25</v>
      </c>
      <c r="F12" s="99" t="s">
        <v>180</v>
      </c>
      <c r="G12" s="144"/>
    </row>
    <row r="13" spans="1:7" s="70" customFormat="1" ht="38.25">
      <c r="A13" s="94">
        <v>43328</v>
      </c>
      <c r="B13" s="98" t="s">
        <v>221</v>
      </c>
      <c r="C13" s="100" t="s">
        <v>18</v>
      </c>
      <c r="D13" s="98" t="s">
        <v>205</v>
      </c>
      <c r="E13" s="97" t="s">
        <v>23</v>
      </c>
      <c r="F13" s="99"/>
      <c r="G13" s="1"/>
    </row>
    <row r="14" spans="1:7" s="70" customFormat="1" ht="51">
      <c r="A14" s="94">
        <v>43353</v>
      </c>
      <c r="B14" s="98" t="s">
        <v>233</v>
      </c>
      <c r="C14" s="100" t="s">
        <v>18</v>
      </c>
      <c r="D14" s="98" t="s">
        <v>234</v>
      </c>
      <c r="E14" s="97" t="s">
        <v>23</v>
      </c>
      <c r="F14" s="99"/>
      <c r="G14" s="1"/>
    </row>
    <row r="15" spans="1:7" s="70" customFormat="1" ht="38.25">
      <c r="A15" s="94">
        <v>43354</v>
      </c>
      <c r="B15" s="98" t="s">
        <v>222</v>
      </c>
      <c r="C15" s="100" t="s">
        <v>18</v>
      </c>
      <c r="D15" s="98" t="s">
        <v>205</v>
      </c>
      <c r="E15" s="97" t="s">
        <v>23</v>
      </c>
      <c r="F15" s="99"/>
      <c r="G15" s="1"/>
    </row>
    <row r="16" spans="1:7" s="70" customFormat="1" ht="25.5">
      <c r="A16" s="94">
        <v>43363</v>
      </c>
      <c r="B16" s="98" t="s">
        <v>237</v>
      </c>
      <c r="C16" s="100" t="s">
        <v>18</v>
      </c>
      <c r="D16" s="98" t="s">
        <v>238</v>
      </c>
      <c r="E16" s="97" t="s">
        <v>23</v>
      </c>
      <c r="F16" s="99"/>
      <c r="G16" s="1"/>
    </row>
    <row r="17" spans="1:7" s="70" customFormat="1" ht="12.75">
      <c r="A17" s="94">
        <v>43375</v>
      </c>
      <c r="B17" s="98" t="s">
        <v>193</v>
      </c>
      <c r="C17" s="100" t="s">
        <v>20</v>
      </c>
      <c r="D17" s="98" t="s">
        <v>194</v>
      </c>
      <c r="E17" s="97" t="s">
        <v>23</v>
      </c>
      <c r="F17" s="99"/>
      <c r="G17" s="1"/>
    </row>
    <row r="18" spans="1:7" s="70" customFormat="1" ht="38.25">
      <c r="A18" s="94">
        <v>43381</v>
      </c>
      <c r="B18" s="145" t="s">
        <v>227</v>
      </c>
      <c r="C18" s="100" t="s">
        <v>18</v>
      </c>
      <c r="D18" s="98" t="s">
        <v>205</v>
      </c>
      <c r="E18" s="97" t="s">
        <v>23</v>
      </c>
      <c r="F18" s="99"/>
      <c r="G18" s="1"/>
    </row>
    <row r="19" spans="1:7" s="70" customFormat="1" ht="12.75">
      <c r="A19" s="94">
        <v>43389</v>
      </c>
      <c r="B19" s="145" t="s">
        <v>207</v>
      </c>
      <c r="C19" s="100" t="s">
        <v>18</v>
      </c>
      <c r="D19" s="98" t="s">
        <v>181</v>
      </c>
      <c r="E19" s="97" t="s">
        <v>23</v>
      </c>
      <c r="F19" s="99"/>
      <c r="G19" s="1"/>
    </row>
    <row r="20" spans="1:6" s="70" customFormat="1" ht="38.25">
      <c r="A20" s="146">
        <v>43390</v>
      </c>
      <c r="B20" s="98" t="s">
        <v>263</v>
      </c>
      <c r="C20" s="100" t="s">
        <v>18</v>
      </c>
      <c r="D20" s="98" t="s">
        <v>205</v>
      </c>
      <c r="E20" s="97" t="s">
        <v>23</v>
      </c>
      <c r="F20" s="99"/>
    </row>
    <row r="21" spans="1:7" s="70" customFormat="1" ht="51">
      <c r="A21" s="94">
        <v>43404</v>
      </c>
      <c r="B21" s="98" t="s">
        <v>219</v>
      </c>
      <c r="C21" s="100" t="s">
        <v>18</v>
      </c>
      <c r="D21" s="98" t="s">
        <v>196</v>
      </c>
      <c r="E21" s="97" t="s">
        <v>23</v>
      </c>
      <c r="F21" s="99"/>
      <c r="G21" s="1"/>
    </row>
    <row r="22" spans="1:7" s="70" customFormat="1" ht="12.75">
      <c r="A22" s="94">
        <v>43405</v>
      </c>
      <c r="B22" s="98" t="s">
        <v>220</v>
      </c>
      <c r="C22" s="100" t="s">
        <v>18</v>
      </c>
      <c r="D22" s="98" t="s">
        <v>212</v>
      </c>
      <c r="E22" s="97" t="s">
        <v>23</v>
      </c>
      <c r="F22" s="99"/>
      <c r="G22" s="1"/>
    </row>
    <row r="23" spans="1:7" s="70" customFormat="1" ht="12.75">
      <c r="A23" s="94">
        <v>43410</v>
      </c>
      <c r="B23" s="98" t="s">
        <v>208</v>
      </c>
      <c r="C23" s="100" t="s">
        <v>18</v>
      </c>
      <c r="D23" s="98" t="s">
        <v>209</v>
      </c>
      <c r="E23" s="97" t="s">
        <v>23</v>
      </c>
      <c r="F23" s="99"/>
      <c r="G23" s="1"/>
    </row>
    <row r="24" spans="1:7" s="70" customFormat="1" ht="38.25">
      <c r="A24" s="94">
        <v>43426</v>
      </c>
      <c r="B24" s="98" t="s">
        <v>213</v>
      </c>
      <c r="C24" s="100" t="s">
        <v>18</v>
      </c>
      <c r="D24" s="98" t="s">
        <v>214</v>
      </c>
      <c r="E24" s="97" t="s">
        <v>23</v>
      </c>
      <c r="F24" s="99"/>
      <c r="G24" s="1"/>
    </row>
    <row r="25" spans="1:7" s="70" customFormat="1" ht="51">
      <c r="A25" s="94">
        <v>43430</v>
      </c>
      <c r="B25" s="98" t="s">
        <v>210</v>
      </c>
      <c r="C25" s="100" t="s">
        <v>18</v>
      </c>
      <c r="D25" s="98" t="s">
        <v>211</v>
      </c>
      <c r="E25" s="97" t="s">
        <v>23</v>
      </c>
      <c r="F25" s="99"/>
      <c r="G25" s="1"/>
    </row>
    <row r="26" spans="1:7" s="70" customFormat="1" ht="12.75">
      <c r="A26" s="94">
        <v>43439</v>
      </c>
      <c r="B26" s="98" t="s">
        <v>182</v>
      </c>
      <c r="C26" s="100" t="s">
        <v>18</v>
      </c>
      <c r="D26" s="98" t="s">
        <v>215</v>
      </c>
      <c r="E26" s="97" t="s">
        <v>23</v>
      </c>
      <c r="F26" s="99"/>
      <c r="G26" s="1"/>
    </row>
    <row r="27" spans="1:7" s="70" customFormat="1" ht="12.75">
      <c r="A27" s="94">
        <v>43439</v>
      </c>
      <c r="B27" s="98" t="s">
        <v>182</v>
      </c>
      <c r="C27" s="100" t="s">
        <v>20</v>
      </c>
      <c r="D27" s="98" t="s">
        <v>183</v>
      </c>
      <c r="E27" s="97" t="s">
        <v>23</v>
      </c>
      <c r="F27" s="99"/>
      <c r="G27" s="1"/>
    </row>
    <row r="28" spans="1:7" s="70" customFormat="1" ht="25.5">
      <c r="A28" s="94">
        <v>43440</v>
      </c>
      <c r="B28" s="98" t="s">
        <v>251</v>
      </c>
      <c r="C28" s="100" t="s">
        <v>18</v>
      </c>
      <c r="D28" s="98" t="s">
        <v>206</v>
      </c>
      <c r="E28" s="97" t="s">
        <v>23</v>
      </c>
      <c r="F28" s="99"/>
      <c r="G28" s="1"/>
    </row>
    <row r="29" spans="1:7" s="70" customFormat="1" ht="12.75">
      <c r="A29" s="94">
        <v>43515</v>
      </c>
      <c r="B29" s="98" t="s">
        <v>184</v>
      </c>
      <c r="C29" s="100" t="s">
        <v>20</v>
      </c>
      <c r="D29" s="98" t="s">
        <v>181</v>
      </c>
      <c r="E29" s="97" t="s">
        <v>23</v>
      </c>
      <c r="F29" s="99"/>
      <c r="G29" s="1"/>
    </row>
    <row r="30" spans="1:7" s="70" customFormat="1" ht="38.25">
      <c r="A30" s="94">
        <v>43518</v>
      </c>
      <c r="B30" s="98" t="s">
        <v>252</v>
      </c>
      <c r="C30" s="100" t="s">
        <v>18</v>
      </c>
      <c r="D30" s="98" t="s">
        <v>232</v>
      </c>
      <c r="E30" s="97" t="s">
        <v>23</v>
      </c>
      <c r="F30" s="99" t="s">
        <v>253</v>
      </c>
      <c r="G30" s="1"/>
    </row>
    <row r="31" spans="1:7" s="70" customFormat="1" ht="38.25">
      <c r="A31" s="94">
        <v>43552</v>
      </c>
      <c r="B31" s="98" t="s">
        <v>254</v>
      </c>
      <c r="C31" s="100" t="s">
        <v>18</v>
      </c>
      <c r="D31" s="98" t="s">
        <v>235</v>
      </c>
      <c r="E31" s="97" t="s">
        <v>23</v>
      </c>
      <c r="F31" s="99"/>
      <c r="G31" s="1"/>
    </row>
    <row r="32" spans="1:7" s="70" customFormat="1" ht="38.25">
      <c r="A32" s="94">
        <v>43552</v>
      </c>
      <c r="B32" s="98" t="s">
        <v>255</v>
      </c>
      <c r="C32" s="100" t="s">
        <v>18</v>
      </c>
      <c r="D32" s="98" t="s">
        <v>236</v>
      </c>
      <c r="E32" s="97" t="s">
        <v>23</v>
      </c>
      <c r="F32" s="99"/>
      <c r="G32" s="1"/>
    </row>
    <row r="33" spans="1:7" s="70" customFormat="1" ht="25.5">
      <c r="A33" s="94">
        <v>43556</v>
      </c>
      <c r="B33" s="98" t="s">
        <v>257</v>
      </c>
      <c r="C33" s="100" t="s">
        <v>18</v>
      </c>
      <c r="D33" s="98" t="s">
        <v>256</v>
      </c>
      <c r="E33" s="97" t="s">
        <v>27</v>
      </c>
      <c r="F33" s="99" t="s">
        <v>258</v>
      </c>
      <c r="G33" s="141"/>
    </row>
    <row r="34" spans="1:7" s="70" customFormat="1" ht="25.5">
      <c r="A34" s="94">
        <v>43560</v>
      </c>
      <c r="B34" s="98" t="s">
        <v>249</v>
      </c>
      <c r="C34" s="100" t="s">
        <v>18</v>
      </c>
      <c r="D34" s="98" t="s">
        <v>228</v>
      </c>
      <c r="E34" s="97" t="s">
        <v>23</v>
      </c>
      <c r="F34" s="99"/>
      <c r="G34" s="141"/>
    </row>
    <row r="35" spans="1:7" s="70" customFormat="1" ht="38.25">
      <c r="A35" s="146" t="s">
        <v>230</v>
      </c>
      <c r="B35" s="98" t="s">
        <v>259</v>
      </c>
      <c r="C35" s="100" t="s">
        <v>18</v>
      </c>
      <c r="D35" s="98" t="s">
        <v>231</v>
      </c>
      <c r="E35" s="97" t="s">
        <v>25</v>
      </c>
      <c r="F35" s="99" t="s">
        <v>260</v>
      </c>
      <c r="G35" s="141"/>
    </row>
    <row r="36" spans="1:7" s="70" customFormat="1" ht="25.5">
      <c r="A36" s="146" t="s">
        <v>216</v>
      </c>
      <c r="B36" s="98" t="s">
        <v>217</v>
      </c>
      <c r="C36" s="100" t="s">
        <v>18</v>
      </c>
      <c r="D36" s="98" t="s">
        <v>218</v>
      </c>
      <c r="E36" s="97" t="s">
        <v>27</v>
      </c>
      <c r="F36" s="99" t="s">
        <v>261</v>
      </c>
      <c r="G36" s="141"/>
    </row>
    <row r="37" spans="1:7" s="70" customFormat="1" ht="12.75">
      <c r="A37" s="94">
        <v>43586</v>
      </c>
      <c r="B37" s="98" t="s">
        <v>186</v>
      </c>
      <c r="C37" s="100" t="s">
        <v>20</v>
      </c>
      <c r="D37" s="98" t="s">
        <v>185</v>
      </c>
      <c r="E37" s="97" t="s">
        <v>23</v>
      </c>
      <c r="F37" s="99"/>
      <c r="G37" s="1"/>
    </row>
    <row r="38" spans="1:7" s="70" customFormat="1" ht="12.75">
      <c r="A38" s="94">
        <v>43607</v>
      </c>
      <c r="B38" s="98" t="s">
        <v>229</v>
      </c>
      <c r="C38" s="100" t="s">
        <v>18</v>
      </c>
      <c r="D38" s="98" t="s">
        <v>181</v>
      </c>
      <c r="E38" s="97" t="s">
        <v>25</v>
      </c>
      <c r="F38" s="99"/>
      <c r="G38" s="1"/>
    </row>
    <row r="39" spans="1:7" s="70" customFormat="1" ht="38.25">
      <c r="A39" s="94">
        <v>43607</v>
      </c>
      <c r="B39" s="98" t="s">
        <v>223</v>
      </c>
      <c r="C39" s="100" t="s">
        <v>18</v>
      </c>
      <c r="D39" s="98" t="s">
        <v>205</v>
      </c>
      <c r="E39" s="97" t="s">
        <v>23</v>
      </c>
      <c r="F39" s="99"/>
      <c r="G39" s="141"/>
    </row>
    <row r="40" spans="1:7" s="70" customFormat="1" ht="25.5">
      <c r="A40" s="94">
        <v>43634</v>
      </c>
      <c r="B40" s="98" t="s">
        <v>195</v>
      </c>
      <c r="C40" s="100" t="s">
        <v>20</v>
      </c>
      <c r="D40" s="98" t="s">
        <v>187</v>
      </c>
      <c r="E40" s="97" t="s">
        <v>23</v>
      </c>
      <c r="F40" s="99" t="s">
        <v>250</v>
      </c>
      <c r="G40" s="147"/>
    </row>
    <row r="41" spans="1:7" s="70" customFormat="1" ht="38.25">
      <c r="A41" s="94">
        <v>43635</v>
      </c>
      <c r="B41" s="98" t="s">
        <v>195</v>
      </c>
      <c r="C41" s="100" t="s">
        <v>20</v>
      </c>
      <c r="D41" s="98" t="s">
        <v>188</v>
      </c>
      <c r="E41" s="97" t="s">
        <v>23</v>
      </c>
      <c r="F41" s="99"/>
      <c r="G41" s="147"/>
    </row>
    <row r="42" spans="1:6" s="70" customFormat="1" ht="12.75" hidden="1">
      <c r="A42" s="94"/>
      <c r="B42" s="95"/>
      <c r="C42" s="100"/>
      <c r="D42" s="95"/>
      <c r="E42" s="97"/>
      <c r="F42" s="96"/>
    </row>
    <row r="43" spans="1:7" ht="34.5" customHeight="1">
      <c r="A43" s="72" t="s">
        <v>115</v>
      </c>
      <c r="B43" s="73" t="s">
        <v>19</v>
      </c>
      <c r="C43" s="74">
        <f>C44+C45</f>
        <v>30</v>
      </c>
      <c r="D43" s="109" t="str">
        <f>IF(SUBTOTAL(3,C11:C42)=SUBTOTAL(103,C11:C42),'Summary and sign-off'!$A$47,'Summary and sign-off'!$A$48)</f>
        <v>Check - there are no hidden rows with data</v>
      </c>
      <c r="E43" s="168" t="str">
        <f>IF('Summary and sign-off'!F59='Summary and sign-off'!F53,'Summary and sign-off'!A51,'Summary and sign-off'!A49)</f>
        <v>Check - each entry provides sufficient information</v>
      </c>
      <c r="F43" s="168"/>
      <c r="G43" s="70"/>
    </row>
    <row r="44" spans="1:6" ht="25.5" customHeight="1">
      <c r="A44" s="75"/>
      <c r="B44" s="76" t="s">
        <v>20</v>
      </c>
      <c r="C44" s="77">
        <f>COUNTIF(C11:C42,'Summary and sign-off'!A44)</f>
        <v>7</v>
      </c>
      <c r="D44" s="19"/>
      <c r="E44" s="20"/>
      <c r="F44" s="21"/>
    </row>
    <row r="45" spans="1:6" ht="25.5" customHeight="1">
      <c r="A45" s="75"/>
      <c r="B45" s="76" t="s">
        <v>18</v>
      </c>
      <c r="C45" s="77">
        <f>COUNTIF(C11:C42,'Summary and sign-off'!A45)</f>
        <v>23</v>
      </c>
      <c r="D45" s="19"/>
      <c r="E45" s="20"/>
      <c r="F45" s="21"/>
    </row>
    <row r="46" spans="1:6" ht="12.75">
      <c r="A46" s="22"/>
      <c r="B46" s="23"/>
      <c r="C46" s="22"/>
      <c r="D46" s="24"/>
      <c r="E46" s="24"/>
      <c r="F46" s="22"/>
    </row>
    <row r="47" spans="1:6" ht="12.75">
      <c r="A47" s="23" t="s">
        <v>6</v>
      </c>
      <c r="B47" s="23"/>
      <c r="C47" s="23"/>
      <c r="D47" s="23"/>
      <c r="E47" s="23"/>
      <c r="F47" s="23"/>
    </row>
    <row r="48" spans="1:6" ht="12" customHeight="1">
      <c r="A48" s="25" t="s">
        <v>34</v>
      </c>
      <c r="B48" s="22"/>
      <c r="C48" s="22"/>
      <c r="D48" s="22"/>
      <c r="E48" s="22"/>
      <c r="F48" s="26"/>
    </row>
    <row r="49" spans="1:6" ht="12.75">
      <c r="A49" s="25" t="s">
        <v>108</v>
      </c>
      <c r="B49" s="27"/>
      <c r="C49" s="28"/>
      <c r="D49" s="28"/>
      <c r="E49" s="28"/>
      <c r="F49" s="29"/>
    </row>
    <row r="50" spans="1:6" ht="12.75">
      <c r="A50" s="25" t="s">
        <v>11</v>
      </c>
      <c r="B50" s="30"/>
      <c r="C50" s="30"/>
      <c r="D50" s="30"/>
      <c r="E50" s="30"/>
      <c r="F50" s="30"/>
    </row>
    <row r="51" spans="1:6" ht="12.75" customHeight="1">
      <c r="A51" s="25" t="s">
        <v>59</v>
      </c>
      <c r="B51" s="22"/>
      <c r="C51" s="22"/>
      <c r="D51" s="22"/>
      <c r="E51" s="22"/>
      <c r="F51" s="22"/>
    </row>
    <row r="52" spans="1:6" ht="12.75" customHeight="1">
      <c r="A52" s="31" t="s">
        <v>21</v>
      </c>
      <c r="B52" s="32"/>
      <c r="C52" s="32"/>
      <c r="D52" s="32"/>
      <c r="E52" s="32"/>
      <c r="F52" s="32"/>
    </row>
    <row r="53" spans="1:6" ht="12.75">
      <c r="A53" s="33" t="s">
        <v>37</v>
      </c>
      <c r="B53" s="34"/>
      <c r="C53" s="29"/>
      <c r="D53" s="29"/>
      <c r="E53" s="29"/>
      <c r="F53" s="29"/>
    </row>
    <row r="54" spans="1:6" ht="12.75" customHeight="1">
      <c r="A54" s="33" t="s">
        <v>117</v>
      </c>
      <c r="B54" s="25"/>
      <c r="C54" s="35"/>
      <c r="D54" s="35"/>
      <c r="E54" s="35"/>
      <c r="F54" s="35"/>
    </row>
    <row r="55" spans="1:6" ht="12.75" customHeight="1">
      <c r="A55" s="25"/>
      <c r="B55" s="25"/>
      <c r="C55" s="35"/>
      <c r="D55" s="35"/>
      <c r="E55" s="35"/>
      <c r="F55" s="35"/>
    </row>
    <row r="56" spans="1:6" ht="12.75" customHeight="1" hidden="1">
      <c r="A56" s="25"/>
      <c r="B56" s="25"/>
      <c r="C56" s="35"/>
      <c r="D56" s="35"/>
      <c r="E56" s="35"/>
      <c r="F56" s="35"/>
    </row>
    <row r="57" ht="12.75" hidden="1"/>
    <row r="58" ht="12.75" hidden="1"/>
    <row r="59" spans="1:6" ht="12.75" hidden="1">
      <c r="A59" s="23"/>
      <c r="B59" s="23"/>
      <c r="C59" s="23"/>
      <c r="D59" s="23"/>
      <c r="E59" s="23"/>
      <c r="F59" s="23"/>
    </row>
    <row r="60" spans="1:6" ht="12.75" hidden="1">
      <c r="A60" s="23"/>
      <c r="B60" s="23"/>
      <c r="C60" s="23"/>
      <c r="D60" s="23"/>
      <c r="E60" s="23"/>
      <c r="F60" s="23"/>
    </row>
    <row r="61" spans="1:6" ht="12.75" hidden="1">
      <c r="A61" s="23"/>
      <c r="B61" s="23"/>
      <c r="C61" s="23"/>
      <c r="D61" s="23"/>
      <c r="E61" s="23"/>
      <c r="F61" s="23"/>
    </row>
    <row r="62" spans="1:6" ht="12.75" hidden="1">
      <c r="A62" s="23"/>
      <c r="B62" s="23"/>
      <c r="C62" s="23"/>
      <c r="D62" s="23"/>
      <c r="E62" s="23"/>
      <c r="F62" s="23"/>
    </row>
    <row r="63" spans="1:6" ht="12.75" hidden="1">
      <c r="A63" s="23"/>
      <c r="B63" s="23"/>
      <c r="C63" s="23"/>
      <c r="D63" s="23"/>
      <c r="E63" s="23"/>
      <c r="F63" s="23"/>
    </row>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row r="85" ht="12.75"/>
    <row r="86" ht="12.75"/>
    <row r="87" ht="12.75"/>
    <row r="88" ht="12.75"/>
    <row r="89" ht="12.75"/>
    <row r="90" ht="12.75"/>
    <row r="91" ht="12.75"/>
    <row r="92" ht="12.75"/>
    <row r="93" ht="12.75"/>
    <row r="94" ht="12.75"/>
  </sheetData>
  <sheetProtection formatCells="0" insertRows="0" deleteRows="0"/>
  <mergeCells count="10">
    <mergeCell ref="E43:F43"/>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10;- 'right click' on a row number (left of screen)&#10;- select 'Insert' (this will insert a row above it)" sqref="A10"/>
    <dataValidation errorStyle="warning" type="date" allowBlank="1" showInputMessage="1" showErrorMessage="1" prompt="Any non-standard date format or date outside the disclosure period (typically 1 July 2018 - 30 June 2019) will raise an alert. Check entry and select 'Yes' to accept/continue." error="This date may be outside the timeframe indicated (eg 2018/19 year)" sqref="A11:A42">
      <formula1>$B$4</formula1>
      <formula2>$B$5</formula2>
    </dataValidation>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2019-07-31T22:29:24Z</dcterms:created>
  <dcterms:modified xsi:type="dcterms:W3CDTF">2019-07-31T22:39:48Z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anageAuthor">
    <vt:lpwstr>NEEDHAMGIRVENG</vt:lpwstr>
  </property>
  <property fmtid="{D5CDD505-2E9C-101B-9397-08002B2CF9AE}" pid="3" name="Security Classification">
    <vt:lpwstr>UNCLASSIFIED</vt:lpwstr>
  </property>
  <property fmtid="{D5CDD505-2E9C-101B-9397-08002B2CF9AE}" pid="4" name="Business Unit">
    <vt:lpwstr>SAAP</vt:lpwstr>
  </property>
  <property fmtid="{D5CDD505-2E9C-101B-9397-08002B2CF9AE}" pid="5" name="Endorsement">
    <vt:lpwstr/>
  </property>
  <property fmtid="{D5CDD505-2E9C-101B-9397-08002B2CF9AE}" pid="6" name="RM DOC ID">
    <vt:lpwstr/>
  </property>
  <property fmtid="{D5CDD505-2E9C-101B-9397-08002B2CF9AE}" pid="7" name="Class">
    <vt:lpwstr>POLICIES</vt:lpwstr>
  </property>
  <property fmtid="{D5CDD505-2E9C-101B-9397-08002B2CF9AE}" pid="8" name="File No">
    <vt:lpwstr>SSC-SIC-2-14</vt:lpwstr>
  </property>
  <property fmtid="{D5CDD505-2E9C-101B-9397-08002B2CF9AE}" pid="9" name="DOCNUM">
    <vt:lpwstr>2290185</vt:lpwstr>
  </property>
  <property fmtid="{D5CDD505-2E9C-101B-9397-08002B2CF9AE}" pid="10" name="Key Version">
    <vt:lpwstr>0</vt:lpwstr>
  </property>
  <property fmtid="{D5CDD505-2E9C-101B-9397-08002B2CF9AE}" pid="11" name="Precedents">
    <vt:lpwstr/>
  </property>
  <property fmtid="{D5CDD505-2E9C-101B-9397-08002B2CF9AE}" pid="12" name="SubClass">
    <vt:lpwstr/>
  </property>
  <property fmtid="{D5CDD505-2E9C-101B-9397-08002B2CF9AE}" pid="13" name="Sec Review">
    <vt:lpwstr/>
  </property>
  <property fmtid="{D5CDD505-2E9C-101B-9397-08002B2CF9AE}" pid="14" name="Cabinet Committee">
    <vt:lpwstr/>
  </property>
</Properties>
</file>