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N:\Year-End\2024\Audit\Governance\"/>
    </mc:Choice>
  </mc:AlternateContent>
  <xr:revisionPtr revIDLastSave="0" documentId="13_ncr:1_{75E182FD-454C-4FEA-A515-ED9DBFDD24D3}" xr6:coauthVersionLast="47" xr6:coauthVersionMax="47" xr10:uidLastSave="{00000000-0000-0000-0000-000000000000}"/>
  <bookViews>
    <workbookView xWindow="40920" yWindow="-120" windowWidth="29040" windowHeight="15840" firstSheet="1" activeTab="1" xr2:uid="{5C13C6E5-8C66-4003-8150-3A739350776C}"/>
  </bookViews>
  <sheets>
    <sheet name="Guidance for agencies KM" sheetId="1" r:id="rId1"/>
    <sheet name="Summary and sign-off KM" sheetId="2" r:id="rId2"/>
    <sheet name="Travel KM" sheetId="3" r:id="rId3"/>
    <sheet name="All other expenses KM" sheetId="5" r:id="rId4"/>
    <sheet name="Hospitality KM" sheetId="4" r:id="rId5"/>
    <sheet name="Gifts and benefits KM" sheetId="6" r:id="rId6"/>
  </sheets>
  <externalReferences>
    <externalReference r:id="rId7"/>
    <externalReference r:id="rId8"/>
  </externalReferences>
  <definedNames>
    <definedName name="_Order1" hidden="1">255</definedName>
    <definedName name="_Order2" hidden="1">255</definedName>
    <definedName name="Cashflow">'[1]Cashflow p11'!$D$76:$Q$121</definedName>
    <definedName name="FinPos">'[1]Cashflow p11'!$A$32:$L$73</definedName>
    <definedName name="Month">'[2]TB check'!$G$1</definedName>
    <definedName name="OpPer">'[1]Cashflow p11'!$A$3:$I$30</definedName>
    <definedName name="_xlnm.Print_Area" localSheetId="3">'All other expenses KM'!$A$1:$E$60</definedName>
    <definedName name="_xlnm.Print_Area" localSheetId="5">'Gifts and benefits KM'!$A$1:$F$34</definedName>
    <definedName name="_xlnm.Print_Area" localSheetId="0">'Guidance for agencies KM'!$A$1:$A$58</definedName>
    <definedName name="_xlnm.Print_Area" localSheetId="4">'Hospitality KM'!$1:$14</definedName>
    <definedName name="_xlnm.Print_Area" localSheetId="1">'Summary and sign-off KM'!$A$1:$F$23</definedName>
    <definedName name="_xlnm.Print_Area" localSheetId="2">'Travel KM'!$B$10:$F$62</definedName>
    <definedName name="PrintReport">#REF!</definedName>
    <definedName name="TrialBal">'[2]TB Oct 2011'!$A$1:$G$185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3" l="1"/>
  <c r="C4" i="3"/>
  <c r="C3" i="3"/>
  <c r="C2" i="3"/>
  <c r="B55" i="2"/>
  <c r="C25" i="6"/>
  <c r="F13" i="2" s="1"/>
  <c r="C24" i="6"/>
  <c r="D23" i="6"/>
  <c r="B5" i="6"/>
  <c r="B4" i="6"/>
  <c r="B3" i="6"/>
  <c r="B2" i="6"/>
  <c r="C54" i="5"/>
  <c r="B54" i="5"/>
  <c r="B13" i="2" s="1"/>
  <c r="B5" i="5"/>
  <c r="B4" i="5"/>
  <c r="B3" i="5"/>
  <c r="B2" i="5"/>
  <c r="C23" i="4"/>
  <c r="B23" i="4"/>
  <c r="B12" i="2" s="1"/>
  <c r="B5" i="4"/>
  <c r="B4" i="4"/>
  <c r="B3" i="4"/>
  <c r="B2" i="4"/>
  <c r="D88" i="3"/>
  <c r="C88" i="3"/>
  <c r="B17" i="2" s="1"/>
  <c r="D29" i="3"/>
  <c r="C29" i="3"/>
  <c r="B15" i="2" s="1"/>
  <c r="E59" i="2"/>
  <c r="C59" i="2"/>
  <c r="B59" i="2"/>
  <c r="D58" i="2"/>
  <c r="B58" i="2"/>
  <c r="D57" i="2"/>
  <c r="B57" i="2"/>
  <c r="D56" i="2"/>
  <c r="B56" i="2"/>
  <c r="D55" i="2"/>
  <c r="D54" i="2"/>
  <c r="B54" i="2"/>
  <c r="C13" i="2"/>
  <c r="C12" i="2"/>
  <c r="C11" i="2"/>
  <c r="C15" i="2" s="1"/>
  <c r="B6" i="2"/>
  <c r="D80" i="3" l="1"/>
  <c r="F54" i="2"/>
  <c r="E29" i="3" s="1"/>
  <c r="F56" i="2"/>
  <c r="E88" i="3" s="1"/>
  <c r="F58" i="2"/>
  <c r="D54" i="5" s="1"/>
  <c r="C17" i="2"/>
  <c r="C16" i="2"/>
  <c r="F57" i="2"/>
  <c r="D23" i="4" s="1"/>
  <c r="F55" i="2"/>
  <c r="E80" i="3" s="1"/>
  <c r="C23" i="6"/>
  <c r="F11" i="2" s="1"/>
  <c r="F12" i="2"/>
  <c r="F59" i="2"/>
  <c r="E23" i="6" s="1"/>
  <c r="C80" i="3"/>
  <c r="B16" i="2" l="1"/>
  <c r="B11" i="2" s="1"/>
  <c r="C9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D6744CED-CC53-4EDF-9F1F-F8966B6549CD}">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B11" authorId="0" shapeId="0" xr:uid="{F13B889F-E719-4BB7-9975-627BAF2573DE}">
      <text>
        <r>
          <rPr>
            <sz val="9"/>
            <color indexed="81"/>
            <rFont val="Tahoma"/>
            <family val="2"/>
          </rPr>
          <t xml:space="preserve">
Insert additional rows as needed:
- 'right click' on a row number (left of screen)
- select 'Insert' (this will insert a row above it)
</t>
        </r>
      </text>
    </comment>
    <comment ref="B32" authorId="0" shapeId="0" xr:uid="{1A53436D-5CF1-4E99-A4BC-D2646DFEC2EE}">
      <text>
        <r>
          <rPr>
            <sz val="9"/>
            <color indexed="81"/>
            <rFont val="Tahoma"/>
            <family val="2"/>
          </rPr>
          <t xml:space="preserve">
Insert additional rows as needed:
- 'right click' on a row number (left of screen)
- select 'Insert' (this will insert a row above it)
</t>
        </r>
      </text>
    </comment>
    <comment ref="B83" authorId="0" shapeId="0" xr:uid="{1AC25FED-9D07-4B79-B453-52AAFE79AE16}">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18F62E07-E667-4DFC-8AAD-93F34E190482}">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5253ACF1-D8FF-4760-ADBB-63597AB9D8B8}">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38D2C92A-4A6B-45E4-AF2E-323B90FE8FE8}">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<sst xmlns="http://schemas.openxmlformats.org/spreadsheetml/2006/main" count="423" uniqueCount="246">
  <si>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</si>
  <si>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</si>
  <si>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</si>
  <si>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</si>
  <si>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</si>
  <si>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</si>
  <si>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</si>
  <si>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</si>
  <si>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</si>
  <si>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</si>
  <si>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</si>
  <si>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</si>
  <si>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</si>
  <si>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</si>
  <si>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</si>
  <si>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</si>
  <si>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</si>
  <si>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</si>
  <si>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</si>
  <si>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</si>
  <si>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</si>
  <si>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</si>
  <si>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</si>
  <si>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</si>
  <si>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</si>
  <si>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</si>
  <si>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</si>
  <si>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</si>
  <si>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</si>
  <si>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</si>
  <si>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</si>
  <si>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</si>
  <si>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</si>
  <si>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</si>
  <si>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</si>
  <si>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</si>
  <si>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</si>
  <si>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</si>
  <si>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</si>
  <si>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</si>
  <si>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</si>
  <si>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</si>
  <si>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</si>
  <si>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</si>
  <si>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</si>
  <si>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</si>
  <si>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</si>
  <si>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</si>
  <si>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</si>
  <si>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</si>
  <si>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</si>
  <si>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</si>
  <si>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</si>
  <si>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Civil Aviation Authority</t>
  </si>
  <si>
    <t>Chief Executive**</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</si>
  <si>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</si>
  <si>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</si>
  <si>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</si>
  <si>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</si>
  <si>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</si>
  <si>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</si>
  <si>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</si>
  <si>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</si>
  <si>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</si>
  <si>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</si>
  <si>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</si>
  <si>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</si>
  <si>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</si>
  <si>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</si>
  <si>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</si>
  <si>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</si>
  <si>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</si>
  <si>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</si>
  <si>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</si>
  <si>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</si>
  <si>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</si>
  <si>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</si>
  <si>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</si>
  <si>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</si>
  <si>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</si>
  <si>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</si>
  <si>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</si>
  <si>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</si>
  <si>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</si>
  <si>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</si>
  <si>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</si>
  <si>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</si>
  <si>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</si>
  <si>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</si>
  <si>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</si>
  <si>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</si>
  <si>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</si>
  <si>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</si>
  <si>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</si>
  <si>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</si>
  <si>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</si>
  <si>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</si>
  <si>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</si>
  <si>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</si>
  <si>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</si>
  <si>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</si>
  <si>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</si>
  <si>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</si>
  <si>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</si>
  <si>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</si>
  <si>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</si>
  <si>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</si>
  <si>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</si>
  <si>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</si>
  <si>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</si>
  <si>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</si>
  <si>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</si>
  <si>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</si>
  <si>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</si>
  <si>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</si>
  <si>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</si>
  <si>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</si>
  <si>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</si>
  <si>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</si>
  <si>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</si>
  <si>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</si>
  <si>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</si>
  <si>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</si>
  <si>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</si>
  <si>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</si>
  <si>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</si>
  <si>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</si>
  <si>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</si>
  <si>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</si>
  <si>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</si>
  <si>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</si>
  <si>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</si>
  <si>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</si>
  <si>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</si>
  <si>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</si>
  <si>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</si>
  <si>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</si>
  <si>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</si>
  <si>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</si>
  <si>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</si>
  <si>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</si>
  <si>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</si>
  <si>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</si>
  <si>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</si>
  <si>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</si>
  <si>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</si>
  <si>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</si>
  <si>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</si>
  <si>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</si>
  <si>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</si>
  <si>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</si>
  <si>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</si>
  <si>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</si>
  <si>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</si>
  <si>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</si>
  <si>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</si>
  <si>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</si>
  <si>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</si>
  <si>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</si>
  <si>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</si>
  <si>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</si>
  <si>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</si>
  <si>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</si>
  <si>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</si>
  <si>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</si>
  <si>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</si>
  <si>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</si>
  <si>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</si>
  <si>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</si>
  <si>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This disclosure has been approved by the Chief Financial Officer</t>
  </si>
  <si>
    <t>Christchurch</t>
  </si>
  <si>
    <t>Accommodation</t>
  </si>
  <si>
    <t>Airfare</t>
  </si>
  <si>
    <t>Keith Manch</t>
  </si>
  <si>
    <t>Wellington</t>
  </si>
  <si>
    <t>Taxi</t>
  </si>
  <si>
    <t>Multiple</t>
  </si>
  <si>
    <t>Communication costs</t>
  </si>
  <si>
    <t>Cellphone base plan costs</t>
  </si>
  <si>
    <t>Ticket issue service fee</t>
  </si>
  <si>
    <t>Domestic calls</t>
  </si>
  <si>
    <t>Lunch with Linda Falwasser, Tawhaki and Bronwyn Turley, Transport (industry representatives)</t>
  </si>
  <si>
    <t>Donated to the Social Club</t>
  </si>
  <si>
    <t>2x bottles of wine for speaking at the NZNCSC Regulatory Practice Workshop</t>
  </si>
  <si>
    <t>1x bottle of wine for speaking at the RAeS Symposium</t>
  </si>
  <si>
    <t>Sydney</t>
  </si>
  <si>
    <t>Bangladesh</t>
  </si>
  <si>
    <t>Auckland</t>
  </si>
  <si>
    <t>General costs</t>
  </si>
  <si>
    <t>Data roaming in Bangladesh and Sydney</t>
  </si>
  <si>
    <t>Meals</t>
  </si>
  <si>
    <t>Taxi after meeting with Cert Org team</t>
  </si>
  <si>
    <t>Accommodation - NZ Airports Hui for 2 days</t>
  </si>
  <si>
    <t>Taxi - NZ Airports Hui for 2 days</t>
  </si>
  <si>
    <t>Meals - NZ Airports Hui for 2 days</t>
  </si>
  <si>
    <t>Taxi from Sydney airport, CASA meeting</t>
  </si>
  <si>
    <t>Uber to Sydney airport, CASA meeting</t>
  </si>
  <si>
    <t>Incidentals at 58th DGCA meeting, Bangladesh</t>
  </si>
  <si>
    <t>Accommodation - visit operators in Northland for 2 days</t>
  </si>
  <si>
    <t>Meals - visit operators in Northland for 2 days</t>
  </si>
  <si>
    <t>Northland</t>
  </si>
  <si>
    <t>Airfare - visit operators in Northland for 2 days</t>
  </si>
  <si>
    <t>Airfare - Aviation Industry Workshop in Christchurch for 1 day</t>
  </si>
  <si>
    <t>Accommodation - Aerospace Summit in Christchurch for 2 days</t>
  </si>
  <si>
    <t>Taxi - Aerospace Summit, Christchurch for 2 days</t>
  </si>
  <si>
    <t>Airfare - NZ Airports Hui in Christchurch for 2 days</t>
  </si>
  <si>
    <t>Taxi to airport, CASA meeting, Sydney for 3 days</t>
  </si>
  <si>
    <t>Taxi home, CASA meeting, Sydney for 3 days</t>
  </si>
  <si>
    <t>Lunch with Chair at CASA meeting, Sydney</t>
  </si>
  <si>
    <t>Airfare - CASA meeting, Sydney</t>
  </si>
  <si>
    <t>Airfare - 58th DGCA meeting, Bangladesh</t>
  </si>
  <si>
    <t>Shuttle to Auckland, 58th DGCA meeting, Bangladesh</t>
  </si>
  <si>
    <t>Taxi to Wellington Airport, 58th DGCA meeting, Bangladesh</t>
  </si>
  <si>
    <t>Accommodation - 58th DGCA meeting, Bangladesh</t>
  </si>
  <si>
    <t>Accommodation - CASA meeting, Sydney</t>
  </si>
  <si>
    <t>Airfare - Work Together Stay Apart meeting, Christchurch 1 day</t>
  </si>
  <si>
    <t>Gift from CASA - Akubra hat</t>
  </si>
  <si>
    <t>Airfare - opening of Tawhaki National Aerospace Centre</t>
  </si>
  <si>
    <t>Airfare - NZ Warbirds open day</t>
  </si>
  <si>
    <t>Airfare - NZ Aerospace visit</t>
  </si>
  <si>
    <t>Hamilton</t>
  </si>
  <si>
    <t>Airfare - Mediation meeting</t>
  </si>
  <si>
    <t>Airfare - Air NZ_Auckland Airport meetings</t>
  </si>
  <si>
    <t>Breakfast in Singapore - Summit/Airshow</t>
  </si>
  <si>
    <t>Singapore</t>
  </si>
  <si>
    <t>Airfare - 2nd Changi Aviation Summit / Singpore Airshow</t>
  </si>
  <si>
    <t>Parking - external meeting</t>
  </si>
  <si>
    <t>Parking</t>
  </si>
  <si>
    <t>Rental car - NZ Warbirds open day</t>
  </si>
  <si>
    <t>Rental car</t>
  </si>
  <si>
    <t>Airpods - 2nd Changi Aviation Summit / Singapore Airshow</t>
  </si>
  <si>
    <t>Airpods - DGCA Conference, Bangladesh</t>
  </si>
  <si>
    <t>China tea set - DGCA Conference, Bangladesh</t>
  </si>
  <si>
    <t xml:space="preserve">Singapore Airshow and Changi Aviation Summit 2024. </t>
  </si>
  <si>
    <t>International calls</t>
  </si>
  <si>
    <t>Data roaming in Singapore</t>
  </si>
  <si>
    <t>Data roaming in USA</t>
  </si>
  <si>
    <t>USA</t>
  </si>
  <si>
    <t>US visa</t>
  </si>
  <si>
    <t>Taxi - Board meeting</t>
  </si>
  <si>
    <t>Napier</t>
  </si>
  <si>
    <t>Board dinner</t>
  </si>
  <si>
    <t>Accommodation - Napier Board meeting</t>
  </si>
  <si>
    <t>Airfare - Board meeting</t>
  </si>
  <si>
    <t>Accepted by Director</t>
  </si>
  <si>
    <t>EASA-FAA Conference, not attended due to sickness.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</si>
</sst>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09]d\ mmmm\ yyyy;@"/>
    <numFmt numFmtId="165" formatCode="_(&quot;$&quot;* #,##0.00_);_(&quot;$&quot;* \(#,##0.00\);_(&quot;$&quot;* &quot;-&quot;??_);_(@_)"/>
    <numFmt numFmtId="166" formatCode="&quot;$&quot;#,##0.00_);[Red]\(&quot;$&quot;#,##0.00\)"/>
    <numFmt numFmtId="167" formatCode="&quot;$&quot;#,##0.00"/>
    <numFmt numFmtId="168" formatCode="&quot;$&quot;#,##0.00;[Red]&quot;$&quot;#,##0.00"/>
  </numFmts>
  <fonts count="36" x14ac:knownFonts="1">
    <font>
      <sz val="11"/>
      <color theme="1"/>
      <name val="Calibri"/>
      <family val="2"/>
    </font>
    <font>
      <sz val="10"/>
      <color theme="1"/>
      <name val="Arial"/>
      <family val="2"/>
    </font>
    <font>
      <b/>
      <sz val="12"/>
      <color theme="0"/>
      <name val="Arial"/>
      <family val="2"/>
    </font>
    <font>
      <sz val="11"/>
      <color rgb="FFFF0000"/>
      <name val="Arial"/>
      <family val="2"/>
    </font>
    <font>
      <u/>
      <sz val="10"/>
      <color theme="10"/>
      <name val="Arial"/>
      <family val="2"/>
    </font>
    <font>
      <u/>
      <sz val="11"/>
      <color theme="10"/>
      <name val="Arial"/>
      <family val="2"/>
    </font>
    <font>
      <sz val="11"/>
      <name val="Arial"/>
      <family val="2"/>
    </font>
    <font>
      <b/>
      <sz val="11"/>
      <name val="Arial"/>
      <family val="2"/>
    </font>
    <font>
      <b/>
      <sz val="11"/>
      <color theme="0"/>
      <name val="Arial"/>
      <family val="2"/>
    </font>
    <font>
      <sz val="11"/>
      <color theme="1"/>
      <name val="Arial"/>
      <family val="2"/>
    </font>
    <font>
      <b/>
      <sz val="10"/>
      <color theme="0"/>
      <name val="Arial"/>
      <family val="2"/>
    </font>
    <font>
      <sz val="10"/>
      <color theme="0"/>
      <name val="Arial"/>
      <family val="2"/>
    </font>
    <font>
      <sz val="11"/>
      <color theme="10"/>
      <name val="Arial"/>
      <family val="2"/>
    </font>
    <font>
      <u/>
      <sz val="11"/>
      <color rgb="FF0070C0"/>
      <name val="Arial"/>
      <family val="2"/>
    </font>
    <font>
      <sz val="9"/>
      <color indexed="81"/>
      <name val="Tahoma"/>
      <family val="2"/>
    </font>
    <font>
      <b/>
      <sz val="16"/>
      <color theme="0"/>
      <name val="Arial"/>
      <family val="2"/>
    </font>
    <font>
      <sz val="12"/>
      <color theme="1"/>
      <name val="Arial"/>
      <family val="2"/>
    </font>
    <font>
      <sz val="12"/>
      <color indexed="8"/>
      <name val="Arial"/>
      <family val="2"/>
    </font>
    <font>
      <sz val="10"/>
      <name val="Arial"/>
      <family val="2"/>
    </font>
    <font>
      <b/>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4" fillId="0" borderId="0" applyNumberFormat="0" applyFill="0" applyBorder="0" applyAlignment="0" applyProtection="0"/>
    <xf numFmtId="0" fontId="1" fillId="0" borderId="0"/>
    <xf numFmtId="165" fontId="1" fillId="0" borderId="0" applyFont="0" applyFill="0" applyBorder="0" applyAlignment="0" applyProtection="0"/>
  </cellStyleXfs>
  <cellXfs count="148">
    <xf numFmtId="0" fontId="0" fillId="0" borderId="0" xfId="0"/>
    <xf numFmtId="0" fontId="2" fillId="2" borderId="0" xfId="2" applyFont="1" applyFill="1" applyAlignment="1">
      <alignment horizontal="center" vertical="center"/>
    </xf>
    <xf numFmtId="0" fontId="3" fillId="0" borderId="0" xfId="2" applyFont="1" applyAlignment="1">
      <alignment horizontal="center"/>
    </xf>
    <xf numFmtId="0" fontId="1" fillId="0" borderId="0" xfId="2"/>
    <xf numFmtId="0" fontId="5" fillId="3" borderId="0" xfId="1" applyFont="1" applyFill="1" applyAlignment="1">
      <alignment vertical="center" wrapText="1"/>
    </xf>
    <xf numFmtId="0" fontId="6" fillId="0" borderId="0" xfId="2" applyFont="1" applyAlignment="1">
      <alignment vertical="center"/>
    </xf>
    <xf numFmtId="0" fontId="7" fillId="4" borderId="1" xfId="2" applyFont="1" applyFill="1" applyBorder="1" applyAlignment="1">
      <alignment horizontal="center" vertical="center" wrapText="1"/>
    </xf>
    <xf numFmtId="0" fontId="8" fillId="2" borderId="0" xfId="2" applyFont="1" applyFill="1" applyAlignment="1">
      <alignment horizontal="justify" vertical="center"/>
    </xf>
    <xf numFmtId="0" fontId="9" fillId="0" borderId="0" xfId="2" applyFont="1" applyAlignment="1">
      <alignment vertical="center"/>
    </xf>
    <xf numFmtId="0" fontId="10" fillId="0" borderId="0" xfId="2" applyFont="1" applyAlignment="1">
      <alignment horizontal="center" wrapText="1"/>
    </xf>
    <xf numFmtId="0" fontId="9" fillId="0" borderId="0" xfId="2" applyFont="1" applyAlignment="1">
      <alignment vertical="center" wrapText="1"/>
    </xf>
    <xf numFmtId="0" fontId="6" fillId="0" borderId="0" xfId="2" applyFont="1" applyAlignment="1">
      <alignment horizontal="justify" vertical="center"/>
    </xf>
    <xf numFmtId="0" fontId="5" fillId="0" borderId="0" xfId="1" applyFont="1" applyAlignment="1">
      <alignment horizontal="justify" vertical="center"/>
    </xf>
    <xf numFmtId="0" fontId="9" fillId="0" borderId="0" xfId="2" applyFont="1" applyAlignment="1">
      <alignment horizontal="justify" vertical="center"/>
    </xf>
    <xf numFmtId="0" fontId="8" fillId="5" borderId="0" xfId="2" applyFont="1" applyFill="1" applyAlignment="1">
      <alignment horizontal="justify" vertical="center"/>
    </xf>
    <xf numFmtId="0" fontId="6" fillId="0" borderId="0" xfId="1" applyFont="1" applyAlignment="1">
      <alignment horizontal="justify" vertical="center"/>
    </xf>
    <xf numFmtId="0" fontId="6" fillId="0" borderId="0" xfId="2" applyFont="1" applyAlignment="1">
      <alignment horizontal="left" vertical="center" wrapText="1"/>
    </xf>
    <xf numFmtId="0" fontId="5" fillId="0" borderId="0" xfId="1" applyFont="1" applyAlignment="1">
      <alignment vertical="center"/>
    </xf>
    <xf numFmtId="0" fontId="6" fillId="3" borderId="0" xfId="1" applyFont="1" applyFill="1" applyAlignment="1">
      <alignment horizontal="justify" vertical="center"/>
    </xf>
    <xf numFmtId="0" fontId="6" fillId="0" borderId="0" xfId="2" applyFont="1" applyAlignment="1">
      <alignment horizontal="center" vertical="center"/>
    </xf>
    <xf numFmtId="0" fontId="1" fillId="0" borderId="0" xfId="2" applyAlignment="1">
      <alignment wrapText="1"/>
    </xf>
    <xf numFmtId="0" fontId="2" fillId="2" borderId="0" xfId="2" applyFont="1" applyFill="1" applyAlignment="1">
      <alignment vertical="center" wrapText="1" readingOrder="1"/>
    </xf>
    <xf numFmtId="0" fontId="17" fillId="0" borderId="0" xfId="2" applyFont="1" applyAlignment="1">
      <alignment vertical="center" wrapText="1" readingOrder="1"/>
    </xf>
    <xf numFmtId="0" fontId="2" fillId="5" borderId="0" xfId="2" applyFont="1" applyFill="1" applyAlignment="1">
      <alignment vertical="center" wrapText="1" readingOrder="1"/>
    </xf>
    <xf numFmtId="165" fontId="2" fillId="5" borderId="0" xfId="3" applyFont="1" applyFill="1" applyAlignment="1">
      <alignment horizontal="center" vertical="center" wrapText="1" readingOrder="1"/>
    </xf>
    <xf numFmtId="165" fontId="2" fillId="0" borderId="0" xfId="3" applyFont="1" applyAlignment="1">
      <alignment horizontal="center" vertical="center" wrapText="1" readingOrder="1"/>
    </xf>
    <xf numFmtId="0" fontId="2" fillId="7" borderId="0" xfId="2" applyFont="1" applyFill="1" applyAlignment="1">
      <alignment vertical="center" wrapText="1" readingOrder="1"/>
    </xf>
    <xf numFmtId="165" fontId="2" fillId="7" borderId="0" xfId="3" applyFont="1" applyFill="1" applyAlignment="1">
      <alignment horizontal="center" vertical="center" wrapText="1" readingOrder="1"/>
    </xf>
    <xf numFmtId="0" fontId="10" fillId="0" borderId="0" xfId="2" applyFont="1" applyAlignment="1">
      <alignment wrapText="1"/>
    </xf>
    <xf numFmtId="0" fontId="11" fillId="0" borderId="0" xfId="2" applyFont="1"/>
    <xf numFmtId="0" fontId="19" fillId="0" borderId="4" xfId="2" applyFont="1" applyBorder="1" applyAlignment="1">
      <alignment vertical="center" wrapText="1" readingOrder="1"/>
    </xf>
    <xf numFmtId="166" fontId="19" fillId="0" borderId="5" xfId="3" applyNumberFormat="1" applyFont="1" applyBorder="1" applyAlignment="1">
      <alignment vertical="center" wrapText="1" readingOrder="1"/>
    </xf>
    <xf numFmtId="0" fontId="18" fillId="0" borderId="6" xfId="3" applyNumberFormat="1" applyFont="1" applyBorder="1" applyAlignment="1">
      <alignment horizontal="center" vertical="center" wrapText="1" readingOrder="1"/>
    </xf>
    <xf numFmtId="0" fontId="20" fillId="0" borderId="0" xfId="2" applyFont="1" applyAlignment="1">
      <alignment vertical="center" wrapText="1" readingOrder="1"/>
    </xf>
    <xf numFmtId="1" fontId="19" fillId="0" borderId="6" xfId="2" applyNumberFormat="1" applyFont="1" applyBorder="1" applyAlignment="1">
      <alignment horizontal="center" vertical="center" wrapText="1"/>
    </xf>
    <xf numFmtId="0" fontId="21" fillId="0" borderId="0" xfId="2" applyFont="1" applyAlignment="1">
      <alignment wrapText="1"/>
    </xf>
    <xf numFmtId="0" fontId="19" fillId="0" borderId="0" xfId="2" applyFont="1" applyAlignment="1">
      <alignment vertical="center" wrapText="1" readingOrder="1"/>
    </xf>
    <xf numFmtId="166" fontId="19" fillId="0" borderId="0" xfId="3" applyNumberFormat="1" applyFont="1" applyAlignment="1">
      <alignment vertical="center" wrapText="1" readingOrder="1"/>
    </xf>
    <xf numFmtId="0" fontId="18" fillId="0" borderId="0" xfId="3" applyNumberFormat="1" applyFont="1" applyAlignment="1">
      <alignment horizontal="center" vertical="center" wrapText="1" readingOrder="1"/>
    </xf>
    <xf numFmtId="0" fontId="18" fillId="0" borderId="0" xfId="2" applyFont="1" applyAlignment="1">
      <alignment vertical="center"/>
    </xf>
    <xf numFmtId="1" fontId="20" fillId="0" borderId="0" xfId="2" applyNumberFormat="1" applyFont="1" applyAlignment="1">
      <alignment horizontal="center" vertical="center" wrapText="1"/>
    </xf>
    <xf numFmtId="0" fontId="22" fillId="0" borderId="4" xfId="2" applyFont="1" applyBorder="1" applyAlignment="1">
      <alignment horizontal="left" vertical="center" wrapText="1" indent="2" readingOrder="1"/>
    </xf>
    <xf numFmtId="166" fontId="22" fillId="0" borderId="5" xfId="3" applyNumberFormat="1" applyFont="1" applyBorder="1" applyAlignment="1">
      <alignment vertical="center" wrapText="1" readingOrder="1"/>
    </xf>
    <xf numFmtId="0" fontId="23" fillId="0" borderId="6" xfId="3" applyNumberFormat="1" applyFont="1" applyBorder="1" applyAlignment="1">
      <alignment horizontal="center" vertical="center" wrapText="1" readingOrder="1"/>
    </xf>
    <xf numFmtId="165" fontId="20" fillId="0" borderId="0" xfId="3" applyFont="1" applyAlignment="1">
      <alignment vertical="center" wrapText="1" readingOrder="1"/>
    </xf>
    <xf numFmtId="0" fontId="18" fillId="0" borderId="0" xfId="2" applyFont="1" applyAlignment="1">
      <alignment vertical="center" wrapText="1"/>
    </xf>
    <xf numFmtId="0" fontId="24" fillId="0" borderId="0" xfId="2" applyFont="1" applyAlignment="1">
      <alignment wrapText="1"/>
    </xf>
    <xf numFmtId="0" fontId="2" fillId="0" borderId="0" xfId="2" applyFont="1" applyAlignment="1">
      <alignment vertical="center" wrapText="1" readingOrder="1"/>
    </xf>
    <xf numFmtId="0" fontId="1" fillId="0" borderId="0" xfId="2" applyAlignment="1">
      <alignment vertical="center" wrapText="1"/>
    </xf>
    <xf numFmtId="0" fontId="25" fillId="0" borderId="0" xfId="2" applyFont="1" applyAlignment="1">
      <alignment wrapText="1"/>
    </xf>
    <xf numFmtId="0" fontId="1" fillId="0" borderId="0" xfId="2" applyAlignment="1">
      <alignment vertical="center"/>
    </xf>
    <xf numFmtId="0" fontId="1" fillId="0" borderId="0" xfId="2" applyAlignment="1">
      <alignment vertical="top" wrapText="1"/>
    </xf>
    <xf numFmtId="0" fontId="25" fillId="8" borderId="0" xfId="2" applyFont="1" applyFill="1"/>
    <xf numFmtId="0" fontId="25" fillId="8" borderId="0" xfId="2" applyFont="1" applyFill="1" applyAlignment="1">
      <alignment wrapText="1"/>
    </xf>
    <xf numFmtId="0" fontId="1" fillId="9" borderId="0" xfId="2" applyFill="1"/>
    <xf numFmtId="0" fontId="1" fillId="9" borderId="0" xfId="2" applyFill="1" applyAlignment="1">
      <alignment wrapText="1"/>
    </xf>
    <xf numFmtId="0" fontId="1" fillId="10" borderId="0" xfId="2" applyFill="1"/>
    <xf numFmtId="0" fontId="1" fillId="10" borderId="0" xfId="2" applyFill="1" applyAlignment="1">
      <alignment wrapText="1"/>
    </xf>
    <xf numFmtId="0" fontId="26" fillId="10" borderId="0" xfId="2" applyFont="1" applyFill="1" applyAlignment="1">
      <alignment wrapText="1"/>
    </xf>
    <xf numFmtId="0" fontId="1" fillId="9" borderId="0" xfId="2" applyFill="1" applyAlignment="1">
      <alignment horizontal="left" vertical="top"/>
    </xf>
    <xf numFmtId="0" fontId="1" fillId="10" borderId="0" xfId="2" applyFill="1" applyAlignment="1">
      <alignment horizontal="left" vertical="top" wrapText="1"/>
    </xf>
    <xf numFmtId="0" fontId="1" fillId="9" borderId="0" xfId="2" applyFill="1" applyAlignment="1">
      <alignment horizontal="left" vertical="top" wrapText="1"/>
    </xf>
    <xf numFmtId="0" fontId="25" fillId="9" borderId="0" xfId="2" applyFont="1" applyFill="1" applyAlignment="1">
      <alignment wrapText="1"/>
    </xf>
    <xf numFmtId="0" fontId="25" fillId="10" borderId="0" xfId="2" applyFont="1" applyFill="1"/>
    <xf numFmtId="0" fontId="25" fillId="10" borderId="0" xfId="2" applyFont="1" applyFill="1" applyAlignment="1">
      <alignment wrapText="1"/>
    </xf>
    <xf numFmtId="2" fontId="1" fillId="10" borderId="0" xfId="2" applyNumberFormat="1" applyFill="1" applyAlignment="1">
      <alignment vertical="top"/>
    </xf>
    <xf numFmtId="0" fontId="25" fillId="9" borderId="0" xfId="2" applyFont="1" applyFill="1" applyAlignment="1">
      <alignment horizontal="center" vertical="top"/>
    </xf>
    <xf numFmtId="1" fontId="1" fillId="9" borderId="0" xfId="2" applyNumberFormat="1" applyFill="1" applyAlignment="1">
      <alignment horizontal="center"/>
    </xf>
    <xf numFmtId="0" fontId="1" fillId="9" borderId="0" xfId="2" applyFill="1" applyAlignment="1">
      <alignment horizontal="center"/>
    </xf>
    <xf numFmtId="1" fontId="25" fillId="9" borderId="0" xfId="2" applyNumberFormat="1" applyFont="1" applyFill="1" applyAlignment="1">
      <alignment horizontal="center"/>
    </xf>
    <xf numFmtId="0" fontId="25" fillId="10" borderId="0" xfId="2" applyFont="1" applyFill="1" applyAlignment="1">
      <alignment horizontal="center" wrapText="1"/>
    </xf>
    <xf numFmtId="1" fontId="1" fillId="10" borderId="0" xfId="2" applyNumberFormat="1" applyFill="1" applyAlignment="1">
      <alignment horizontal="center"/>
    </xf>
    <xf numFmtId="0" fontId="1" fillId="10" borderId="0" xfId="2" applyFill="1" applyAlignment="1">
      <alignment horizontal="center"/>
    </xf>
    <xf numFmtId="0" fontId="25" fillId="9" borderId="0" xfId="2" applyFont="1" applyFill="1" applyAlignment="1">
      <alignment horizontal="center" wrapText="1"/>
    </xf>
    <xf numFmtId="0" fontId="10" fillId="5" borderId="0" xfId="2" applyFont="1" applyFill="1" applyAlignment="1">
      <alignment vertical="center" wrapText="1"/>
    </xf>
    <xf numFmtId="0" fontId="24" fillId="0" borderId="0" xfId="2" applyFont="1" applyAlignment="1">
      <alignment vertical="center" wrapText="1"/>
    </xf>
    <xf numFmtId="164" fontId="18" fillId="4" borderId="4" xfId="2" applyNumberFormat="1" applyFont="1" applyFill="1" applyBorder="1" applyAlignment="1" applyProtection="1">
      <alignment vertical="center"/>
      <protection locked="0"/>
    </xf>
    <xf numFmtId="166" fontId="18" fillId="4" borderId="5" xfId="2" applyNumberFormat="1" applyFont="1" applyFill="1" applyBorder="1" applyAlignment="1" applyProtection="1">
      <alignment vertical="center" wrapText="1"/>
      <protection locked="0"/>
    </xf>
    <xf numFmtId="0" fontId="18" fillId="4" borderId="5" xfId="2" applyFont="1" applyFill="1" applyBorder="1" applyAlignment="1" applyProtection="1">
      <alignment vertical="center" wrapText="1"/>
      <protection locked="0"/>
    </xf>
    <xf numFmtId="0" fontId="18" fillId="4" borderId="6" xfId="2" applyFont="1" applyFill="1" applyBorder="1" applyAlignment="1" applyProtection="1">
      <alignment vertical="center" wrapText="1"/>
      <protection locked="0"/>
    </xf>
    <xf numFmtId="0" fontId="1" fillId="0" borderId="0" xfId="2" applyAlignment="1" applyProtection="1">
      <alignment wrapText="1"/>
      <protection locked="0"/>
    </xf>
    <xf numFmtId="0" fontId="1" fillId="0" borderId="0" xfId="2" applyProtection="1">
      <protection locked="0"/>
    </xf>
    <xf numFmtId="164" fontId="18" fillId="4" borderId="4" xfId="2" applyNumberFormat="1" applyFont="1" applyFill="1" applyBorder="1" applyAlignment="1" applyProtection="1">
      <alignment vertical="center" wrapText="1"/>
      <protection locked="0"/>
    </xf>
    <xf numFmtId="164" fontId="18" fillId="4" borderId="8" xfId="2" applyNumberFormat="1" applyFont="1" applyFill="1" applyBorder="1" applyAlignment="1" applyProtection="1">
      <alignment vertical="center" wrapText="1"/>
      <protection locked="0"/>
    </xf>
    <xf numFmtId="166" fontId="18" fillId="4" borderId="9" xfId="2" applyNumberFormat="1" applyFont="1" applyFill="1" applyBorder="1" applyAlignment="1" applyProtection="1">
      <alignment vertical="center" wrapText="1"/>
      <protection locked="0"/>
    </xf>
    <xf numFmtId="0" fontId="18" fillId="4" borderId="9" xfId="2" applyFont="1" applyFill="1" applyBorder="1" applyAlignment="1" applyProtection="1">
      <alignment vertical="center" wrapText="1"/>
      <protection locked="0"/>
    </xf>
    <xf numFmtId="0" fontId="18" fillId="4" borderId="10" xfId="2" applyFont="1" applyFill="1" applyBorder="1" applyAlignment="1" applyProtection="1">
      <alignment vertical="center" wrapText="1"/>
      <protection locked="0"/>
    </xf>
    <xf numFmtId="0" fontId="10" fillId="5" borderId="0" xfId="2" applyFont="1" applyFill="1" applyAlignment="1">
      <alignment vertical="center"/>
    </xf>
    <xf numFmtId="166" fontId="10" fillId="5" borderId="0" xfId="2" applyNumberFormat="1" applyFont="1" applyFill="1" applyAlignment="1">
      <alignment vertical="center"/>
    </xf>
    <xf numFmtId="0" fontId="30" fillId="5" borderId="0" xfId="2" applyFont="1" applyFill="1" applyAlignment="1">
      <alignment horizontal="center" vertical="center" wrapText="1"/>
    </xf>
    <xf numFmtId="166" fontId="1" fillId="0" borderId="0" xfId="2" applyNumberFormat="1" applyAlignment="1">
      <alignment wrapText="1"/>
    </xf>
    <xf numFmtId="0" fontId="8" fillId="5" borderId="0" xfId="2" applyFont="1" applyFill="1" applyAlignment="1">
      <alignment vertical="center" wrapText="1" readingOrder="1"/>
    </xf>
    <xf numFmtId="166" fontId="8" fillId="5" borderId="0" xfId="2" applyNumberFormat="1" applyFont="1" applyFill="1" applyAlignment="1">
      <alignment vertical="center"/>
    </xf>
    <xf numFmtId="0" fontId="11" fillId="5" borderId="0" xfId="2" applyFont="1" applyFill="1"/>
    <xf numFmtId="0" fontId="27" fillId="0" borderId="0" xfId="2" applyFont="1" applyAlignment="1">
      <alignment wrapText="1"/>
    </xf>
    <xf numFmtId="0" fontId="1" fillId="4" borderId="5" xfId="2" applyFill="1" applyBorder="1" applyAlignment="1" applyProtection="1">
      <alignment vertical="center" wrapText="1"/>
      <protection locked="0"/>
    </xf>
    <xf numFmtId="0" fontId="1" fillId="4" borderId="6" xfId="2" applyFill="1" applyBorder="1" applyAlignment="1" applyProtection="1">
      <alignment vertical="center" wrapText="1"/>
      <protection locked="0"/>
    </xf>
    <xf numFmtId="0" fontId="8" fillId="5" borderId="0" xfId="2" applyFont="1" applyFill="1" applyAlignment="1">
      <alignment vertical="center" readingOrder="1"/>
    </xf>
    <xf numFmtId="166" fontId="8" fillId="5" borderId="0" xfId="2" applyNumberFormat="1" applyFont="1" applyFill="1" applyAlignment="1">
      <alignment vertical="center" wrapText="1" readingOrder="1"/>
    </xf>
    <xf numFmtId="0" fontId="30" fillId="5" borderId="0" xfId="2" applyFont="1" applyFill="1" applyAlignment="1">
      <alignment horizontal="center" vertical="center" readingOrder="1"/>
    </xf>
    <xf numFmtId="0" fontId="1" fillId="0" borderId="0" xfId="2" applyAlignment="1">
      <alignment horizontal="justify" vertical="center"/>
    </xf>
    <xf numFmtId="0" fontId="1" fillId="0" borderId="0" xfId="2" applyAlignment="1">
      <alignment vertical="top"/>
    </xf>
    <xf numFmtId="0" fontId="10" fillId="7" borderId="0" xfId="2" applyFont="1" applyFill="1" applyAlignment="1">
      <alignment vertical="center" wrapText="1"/>
    </xf>
    <xf numFmtId="0" fontId="10" fillId="7" borderId="0" xfId="2" applyFont="1" applyFill="1" applyAlignment="1">
      <alignment horizontal="left" vertical="center" wrapText="1"/>
    </xf>
    <xf numFmtId="0" fontId="18" fillId="4" borderId="5" xfId="2" applyFont="1" applyFill="1" applyBorder="1" applyAlignment="1" applyProtection="1">
      <alignment horizontal="left" vertical="center" wrapText="1"/>
      <protection locked="0"/>
    </xf>
    <xf numFmtId="166" fontId="18" fillId="4" borderId="5" xfId="2" applyNumberFormat="1" applyFont="1" applyFill="1" applyBorder="1" applyAlignment="1" applyProtection="1">
      <alignment horizontal="right" vertical="center" wrapText="1"/>
      <protection locked="0"/>
    </xf>
    <xf numFmtId="0" fontId="1" fillId="4" borderId="5" xfId="2" applyFill="1" applyBorder="1" applyAlignment="1" applyProtection="1">
      <alignment horizontal="left" vertical="center" wrapText="1"/>
      <protection locked="0"/>
    </xf>
    <xf numFmtId="0" fontId="1" fillId="4" borderId="6" xfId="2" applyFill="1" applyBorder="1" applyAlignment="1" applyProtection="1">
      <alignment horizontal="left" vertical="center" wrapText="1"/>
      <protection locked="0"/>
    </xf>
    <xf numFmtId="0" fontId="8" fillId="7" borderId="0" xfId="2" applyFont="1" applyFill="1" applyAlignment="1">
      <alignment horizontal="left" vertical="center" readingOrder="1"/>
    </xf>
    <xf numFmtId="167" fontId="8" fillId="7" borderId="0" xfId="2" applyNumberFormat="1" applyFont="1" applyFill="1" applyAlignment="1">
      <alignment horizontal="left" vertical="center" wrapText="1"/>
    </xf>
    <xf numFmtId="1" fontId="8" fillId="7" borderId="0" xfId="2" applyNumberFormat="1" applyFont="1" applyFill="1" applyAlignment="1">
      <alignment horizontal="center" vertical="center" wrapText="1"/>
    </xf>
    <xf numFmtId="167" fontId="30" fillId="7" borderId="0" xfId="2" applyNumberFormat="1" applyFont="1" applyFill="1" applyAlignment="1">
      <alignment horizontal="center" vertical="center" wrapText="1"/>
    </xf>
    <xf numFmtId="0" fontId="33" fillId="0" borderId="0" xfId="2" applyFont="1"/>
    <xf numFmtId="167" fontId="8" fillId="11" borderId="0" xfId="2" applyNumberFormat="1" applyFont="1" applyFill="1" applyAlignment="1">
      <alignment horizontal="left" vertical="center" wrapText="1"/>
    </xf>
    <xf numFmtId="1" fontId="8" fillId="11" borderId="0" xfId="2" applyNumberFormat="1" applyFont="1" applyFill="1" applyAlignment="1">
      <alignment horizontal="center" vertical="center" wrapText="1"/>
    </xf>
    <xf numFmtId="0" fontId="34" fillId="0" borderId="0" xfId="2" applyFont="1"/>
    <xf numFmtId="167" fontId="35" fillId="0" borderId="0" xfId="2" applyNumberFormat="1" applyFont="1" applyAlignment="1">
      <alignment vertical="center" wrapText="1"/>
    </xf>
    <xf numFmtId="0" fontId="8" fillId="0" borderId="0" xfId="2" applyFont="1" applyAlignment="1">
      <alignment horizontal="center" vertical="center" wrapText="1"/>
    </xf>
    <xf numFmtId="0" fontId="25" fillId="0" borderId="0" xfId="2" applyFont="1"/>
    <xf numFmtId="168" fontId="1" fillId="0" borderId="0" xfId="2" applyNumberFormat="1" applyProtection="1">
      <protection locked="0"/>
    </xf>
    <xf numFmtId="164" fontId="18" fillId="0" borderId="4" xfId="2" applyNumberFormat="1" applyFont="1" applyBorder="1" applyAlignment="1" applyProtection="1">
      <alignment vertical="center"/>
      <protection locked="0"/>
    </xf>
    <xf numFmtId="166" fontId="18" fillId="0" borderId="5" xfId="2" applyNumberFormat="1" applyFont="1" applyBorder="1" applyAlignment="1" applyProtection="1">
      <alignment vertical="center" wrapText="1"/>
      <protection locked="0"/>
    </xf>
    <xf numFmtId="0" fontId="18" fillId="0" borderId="5" xfId="2" applyFont="1" applyBorder="1" applyAlignment="1" applyProtection="1">
      <alignment vertical="center" wrapText="1"/>
      <protection locked="0"/>
    </xf>
    <xf numFmtId="0" fontId="18" fillId="0" borderId="6" xfId="2" applyFont="1" applyBorder="1" applyAlignment="1" applyProtection="1">
      <alignment vertical="center" wrapText="1"/>
      <protection locked="0"/>
    </xf>
    <xf numFmtId="164" fontId="18" fillId="4" borderId="4" xfId="2" applyNumberFormat="1" applyFont="1" applyFill="1" applyBorder="1" applyAlignment="1" applyProtection="1">
      <alignment horizontal="right" vertical="center" wrapText="1"/>
      <protection locked="0"/>
    </xf>
    <xf numFmtId="164" fontId="18" fillId="4" borderId="4" xfId="2" applyNumberFormat="1" applyFont="1" applyFill="1" applyBorder="1" applyAlignment="1" applyProtection="1">
      <alignment horizontal="right" vertical="center"/>
      <protection locked="0"/>
    </xf>
    <xf numFmtId="167" fontId="1" fillId="0" borderId="0" xfId="2" applyNumberFormat="1" applyProtection="1">
      <protection locked="0"/>
    </xf>
    <xf numFmtId="0" fontId="17" fillId="4" borderId="2" xfId="2" applyFont="1" applyFill="1" applyBorder="1" applyAlignment="1" applyProtection="1">
      <alignment horizontal="left" vertical="center" wrapText="1" readingOrder="1"/>
      <protection locked="0"/>
    </xf>
    <xf numFmtId="0" fontId="18" fillId="0" borderId="0" xfId="2" applyFont="1" applyAlignment="1">
      <alignment horizontal="center" vertical="center" wrapText="1" readingOrder="1"/>
    </xf>
    <xf numFmtId="0" fontId="15" fillId="2" borderId="0" xfId="2" applyFont="1" applyFill="1" applyAlignment="1">
      <alignment horizontal="center" vertical="center"/>
    </xf>
    <xf numFmtId="0" fontId="16" fillId="4" borderId="2" xfId="2" applyFont="1" applyFill="1" applyBorder="1" applyAlignment="1" applyProtection="1">
      <alignment horizontal="left" vertical="center" wrapText="1" readingOrder="1"/>
      <protection locked="0"/>
    </xf>
    <xf numFmtId="164" fontId="17" fillId="6" borderId="2" xfId="2" applyNumberFormat="1" applyFont="1" applyFill="1" applyBorder="1" applyAlignment="1" applyProtection="1">
      <alignment horizontal="left" vertical="center" wrapText="1" readingOrder="1"/>
      <protection locked="0"/>
    </xf>
    <xf numFmtId="0" fontId="16" fillId="0" borderId="3" xfId="2" applyFont="1" applyBorder="1" applyAlignment="1">
      <alignment horizontal="left" vertical="center"/>
    </xf>
    <xf numFmtId="0" fontId="30" fillId="5" borderId="0" xfId="2" applyFont="1" applyFill="1" applyAlignment="1">
      <alignment horizontal="center" vertical="center" wrapText="1"/>
    </xf>
    <xf numFmtId="0" fontId="2" fillId="5" borderId="0" xfId="2" applyFont="1" applyFill="1" applyAlignment="1">
      <alignment horizontal="center" vertical="center" wrapText="1" readingOrder="1"/>
    </xf>
    <xf numFmtId="0" fontId="27" fillId="0" borderId="7" xfId="2" applyFont="1" applyBorder="1" applyAlignment="1">
      <alignment horizontal="center" vertical="center" wrapText="1" readingOrder="1"/>
    </xf>
    <xf numFmtId="0" fontId="27" fillId="0" borderId="0" xfId="2" applyFont="1" applyAlignment="1">
      <alignment horizontal="center" vertical="center" wrapText="1" readingOrder="1"/>
    </xf>
    <xf numFmtId="0" fontId="28" fillId="0" borderId="7" xfId="2" applyFont="1" applyBorder="1" applyAlignment="1">
      <alignment horizontal="center" vertical="center" wrapText="1" readingOrder="1"/>
    </xf>
    <xf numFmtId="0" fontId="28" fillId="0" borderId="0" xfId="2" applyFont="1" applyAlignment="1">
      <alignment horizontal="center" vertical="center" wrapText="1" readingOrder="1"/>
    </xf>
    <xf numFmtId="0" fontId="10" fillId="5" borderId="0" xfId="2" applyFont="1" applyFill="1" applyAlignment="1">
      <alignment horizontal="center" vertical="center" wrapText="1" readingOrder="1"/>
    </xf>
    <xf numFmtId="164" fontId="16" fillId="0" borderId="2" xfId="2" applyNumberFormat="1" applyFont="1" applyBorder="1" applyAlignment="1">
      <alignment horizontal="left" vertical="center" wrapText="1" readingOrder="1"/>
    </xf>
    <xf numFmtId="0" fontId="16" fillId="0" borderId="0" xfId="2" applyFont="1" applyAlignment="1">
      <alignment horizontal="center" vertical="center" wrapText="1"/>
    </xf>
    <xf numFmtId="0" fontId="31" fillId="0" borderId="0" xfId="2" applyFont="1" applyAlignment="1">
      <alignment horizontal="center" vertical="center" wrapText="1"/>
    </xf>
    <xf numFmtId="0" fontId="31" fillId="0" borderId="0" xfId="2" applyFont="1" applyAlignment="1">
      <alignment horizontal="center" vertical="center"/>
    </xf>
    <xf numFmtId="0" fontId="27" fillId="0" borderId="0" xfId="2" applyFont="1" applyAlignment="1">
      <alignment horizontal="center"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30" fillId="7" borderId="0" xfId="2" applyFont="1" applyFill="1" applyAlignment="1">
      <alignment horizontal="center" vertical="center" wrapText="1"/>
    </xf>
  </cellXfs>
  <cellStyles count="4">
    <cellStyle name="Currency 2" xfId="3" xr:uid="{C8A59DD6-3E22-4676-8709-837F9797E260}"/>
    <cellStyle name="Hyperlink" xfId="1" builtinId="8"/>
    <cellStyle name="Normal" xfId="0" builtinId="0"/>
    <cellStyle name="Normal 2" xfId="2" xr:uid="{3E8D0F00-83F5-4529-9B84-1CDDF9420A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New%20EOM\Fin%20Report%20Papers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l%20Accountant/CAA/2011-2012/04%20Oct%202011/Reconciliations%20Oct%20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Outlook p6"/>
      <sheetName val="Sheet2"/>
      <sheetName val="Cashflow p11"/>
      <sheetName val="Reconciliation p12"/>
      <sheetName val="Capex Report p13"/>
      <sheetName val="Capital Data Supple p14"/>
      <sheetName val="Graph p15"/>
    </sheetNames>
    <sheetDataSet>
      <sheetData sheetId="0"/>
      <sheetData sheetId="1"/>
      <sheetData sheetId="2">
        <row r="3">
          <cell r="F3" t="str">
            <v>Month ended</v>
          </cell>
          <cell r="G3" t="str">
            <v>Year to Date</v>
          </cell>
          <cell r="I3" t="str">
            <v>Year to Date</v>
          </cell>
        </row>
        <row r="4">
          <cell r="F4" t="str">
            <v>30/06/2001</v>
          </cell>
          <cell r="G4" t="str">
            <v>30/06/2001</v>
          </cell>
          <cell r="I4" t="str">
            <v>31/05/2001</v>
          </cell>
        </row>
        <row r="6">
          <cell r="D6" t="str">
            <v>AVIATION SECURITY SERVICE</v>
          </cell>
        </row>
        <row r="7">
          <cell r="D7" t="str">
            <v xml:space="preserve">Statement of Financial Performance </v>
          </cell>
        </row>
        <row r="8">
          <cell r="H8" t="str">
            <v>Annual</v>
          </cell>
        </row>
        <row r="9">
          <cell r="A9" t="str">
            <v>Year ended</v>
          </cell>
          <cell r="F9" t="str">
            <v>Month</v>
          </cell>
          <cell r="G9" t="str">
            <v>Year to date</v>
          </cell>
          <cell r="H9" t="str">
            <v>2000/2001</v>
          </cell>
          <cell r="I9" t="str">
            <v>Year to date</v>
          </cell>
        </row>
        <row r="10">
          <cell r="A10" t="str">
            <v>30/6/00</v>
          </cell>
          <cell r="F10" t="str">
            <v>30/06/2001</v>
          </cell>
          <cell r="G10" t="str">
            <v>30/06/2001</v>
          </cell>
          <cell r="H10" t="str">
            <v>Budget</v>
          </cell>
          <cell r="I10" t="str">
            <v>31/05/2001</v>
          </cell>
        </row>
        <row r="11">
          <cell r="A11" t="str">
            <v>$</v>
          </cell>
          <cell r="F11" t="str">
            <v>$</v>
          </cell>
          <cell r="G11" t="str">
            <v>$</v>
          </cell>
          <cell r="H11" t="str">
            <v>$</v>
          </cell>
          <cell r="I11" t="str">
            <v>$</v>
          </cell>
        </row>
        <row r="12">
          <cell r="D12" t="str">
            <v>Revenue</v>
          </cell>
        </row>
        <row r="13">
          <cell r="A13">
            <v>10307634</v>
          </cell>
          <cell r="D13" t="str">
            <v xml:space="preserve">  International Passenger Security Charge</v>
          </cell>
          <cell r="F13">
            <v>848103.12000000104</v>
          </cell>
          <cell r="G13">
            <v>11197958.23</v>
          </cell>
          <cell r="H13">
            <v>10702000</v>
          </cell>
          <cell r="I13">
            <v>10349855.109999999</v>
          </cell>
        </row>
        <row r="14">
          <cell r="A14">
            <v>216419</v>
          </cell>
          <cell r="D14" t="str">
            <v xml:space="preserve">  Security Services</v>
          </cell>
          <cell r="F14">
            <v>17475.76999999999</v>
          </cell>
          <cell r="G14">
            <v>198564.5</v>
          </cell>
          <cell r="H14">
            <v>245000</v>
          </cell>
          <cell r="I14">
            <v>181088.73</v>
          </cell>
        </row>
        <row r="15">
          <cell r="A15">
            <v>138641</v>
          </cell>
          <cell r="D15" t="str">
            <v xml:space="preserve">  ID Card Revenue</v>
          </cell>
          <cell r="F15">
            <v>16520.570000000007</v>
          </cell>
          <cell r="G15">
            <v>167128.4</v>
          </cell>
          <cell r="H15">
            <v>130000</v>
          </cell>
          <cell r="I15">
            <v>150607.82999999999</v>
          </cell>
        </row>
        <row r="16">
          <cell r="A16">
            <v>306903</v>
          </cell>
          <cell r="D16" t="str">
            <v xml:space="preserve">  Miscellaneous</v>
          </cell>
          <cell r="F16">
            <v>33792</v>
          </cell>
          <cell r="G16">
            <v>100369.77</v>
          </cell>
          <cell r="H16">
            <v>165000</v>
          </cell>
          <cell r="I16">
            <v>66577.77</v>
          </cell>
        </row>
        <row r="17">
          <cell r="A17">
            <v>591318</v>
          </cell>
          <cell r="D17" t="str">
            <v xml:space="preserve">  Apec</v>
          </cell>
          <cell r="F17">
            <v>0</v>
          </cell>
          <cell r="G17">
            <v>0</v>
          </cell>
          <cell r="H17">
            <v>0</v>
          </cell>
          <cell r="I17">
            <v>0</v>
          </cell>
        </row>
        <row r="18">
          <cell r="A18">
            <v>135130</v>
          </cell>
          <cell r="D18" t="str">
            <v xml:space="preserve">  Interest</v>
          </cell>
          <cell r="F18">
            <v>14897.559999999998</v>
          </cell>
          <cell r="G18">
            <v>175038.26</v>
          </cell>
          <cell r="H18">
            <v>150000</v>
          </cell>
          <cell r="I18">
            <v>160140.70000000001</v>
          </cell>
        </row>
        <row r="19">
          <cell r="D19" t="str">
            <v>Gain on Disposal</v>
          </cell>
          <cell r="F19">
            <v>4800</v>
          </cell>
          <cell r="G19">
            <v>148184.47</v>
          </cell>
          <cell r="H19">
            <v>0</v>
          </cell>
          <cell r="I19">
            <v>143384.47</v>
          </cell>
        </row>
        <row r="20">
          <cell r="A20">
            <v>11696045</v>
          </cell>
          <cell r="D20" t="str">
            <v>Total Revenue</v>
          </cell>
          <cell r="F20">
            <v>935589.02000000118</v>
          </cell>
          <cell r="G20">
            <v>11987243.630000001</v>
          </cell>
          <cell r="H20">
            <v>11392000</v>
          </cell>
          <cell r="I20">
            <v>11051654.609999999</v>
          </cell>
        </row>
        <row r="22">
          <cell r="D22" t="str">
            <v>Expenses</v>
          </cell>
        </row>
        <row r="24">
          <cell r="A24">
            <v>7230248</v>
          </cell>
          <cell r="D24" t="str">
            <v>Employee Costs</v>
          </cell>
          <cell r="F24">
            <v>817490.14999999944</v>
          </cell>
          <cell r="G24">
            <v>7839936.9399999995</v>
          </cell>
          <cell r="H24">
            <v>7693110</v>
          </cell>
          <cell r="I24">
            <v>7022446.79</v>
          </cell>
        </row>
        <row r="25">
          <cell r="A25">
            <v>3389335</v>
          </cell>
          <cell r="D25" t="str">
            <v>Other Costs</v>
          </cell>
          <cell r="F25">
            <v>78421.670000000391</v>
          </cell>
          <cell r="G25">
            <v>2830488.72</v>
          </cell>
          <cell r="H25">
            <v>1165711</v>
          </cell>
          <cell r="I25">
            <v>2752067.05</v>
          </cell>
        </row>
        <row r="26">
          <cell r="D26" t="str">
            <v>Depreciation</v>
          </cell>
          <cell r="F26">
            <v>60051.379999999888</v>
          </cell>
          <cell r="G26">
            <v>672077.69</v>
          </cell>
          <cell r="I26">
            <v>612026.31000000006</v>
          </cell>
        </row>
        <row r="27">
          <cell r="A27">
            <v>689086</v>
          </cell>
          <cell r="D27" t="str">
            <v>Capital Charge</v>
          </cell>
          <cell r="F27">
            <v>1956</v>
          </cell>
          <cell r="G27">
            <v>427700</v>
          </cell>
          <cell r="H27">
            <v>425000</v>
          </cell>
          <cell r="I27">
            <v>425744</v>
          </cell>
        </row>
        <row r="28">
          <cell r="A28">
            <v>1008</v>
          </cell>
          <cell r="D28" t="str">
            <v>Loss on sale of fixed assets</v>
          </cell>
          <cell r="F28">
            <v>0</v>
          </cell>
          <cell r="G28">
            <v>0</v>
          </cell>
          <cell r="H28">
            <v>0</v>
          </cell>
          <cell r="I28">
            <v>0</v>
          </cell>
        </row>
        <row r="29">
          <cell r="A29">
            <v>11309677</v>
          </cell>
          <cell r="D29" t="str">
            <v>Total Output Expenses</v>
          </cell>
          <cell r="F29">
            <v>957919.19999999972</v>
          </cell>
          <cell r="G29">
            <v>11770203.35</v>
          </cell>
          <cell r="H29">
            <v>9283821</v>
          </cell>
          <cell r="I29">
            <v>10812284.15</v>
          </cell>
        </row>
        <row r="30">
          <cell r="A30">
            <v>386368</v>
          </cell>
          <cell r="D30" t="str">
            <v>Net Surplus/(Deficit)</v>
          </cell>
          <cell r="F30">
            <v>-22330.179999998538</v>
          </cell>
          <cell r="G30">
            <v>217040.28000000119</v>
          </cell>
          <cell r="H30">
            <v>2108179</v>
          </cell>
          <cell r="I30">
            <v>239370.45999999903</v>
          </cell>
        </row>
        <row r="32">
          <cell r="D32" t="str">
            <v>AVIATION SECURITY SERVICE</v>
          </cell>
        </row>
        <row r="33">
          <cell r="D33" t="str">
            <v xml:space="preserve">Statement of Financial Position </v>
          </cell>
        </row>
        <row r="34">
          <cell r="A34" t="str">
            <v>Year ended</v>
          </cell>
          <cell r="B34" t="str">
            <v>expected outturn</v>
          </cell>
          <cell r="F34" t="str">
            <v>Month</v>
          </cell>
          <cell r="G34" t="str">
            <v>Year to date</v>
          </cell>
          <cell r="H34" t="str">
            <v>2000/01</v>
          </cell>
          <cell r="I34" t="str">
            <v>Year to date</v>
          </cell>
        </row>
        <row r="35">
          <cell r="A35" t="str">
            <v>30/6/00</v>
          </cell>
          <cell r="B35" t="str">
            <v>30/6/01</v>
          </cell>
          <cell r="F35" t="str">
            <v>30/06/2001</v>
          </cell>
          <cell r="G35" t="str">
            <v>30/06/2001</v>
          </cell>
          <cell r="H35" t="str">
            <v>Budget</v>
          </cell>
          <cell r="I35" t="str">
            <v>31/05/2001</v>
          </cell>
        </row>
        <row r="36">
          <cell r="A36" t="str">
            <v>$</v>
          </cell>
          <cell r="B36" t="str">
            <v>$</v>
          </cell>
          <cell r="F36" t="str">
            <v>$</v>
          </cell>
          <cell r="G36" t="str">
            <v>$</v>
          </cell>
          <cell r="H36" t="str">
            <v>$</v>
          </cell>
          <cell r="I36" t="str">
            <v>$</v>
          </cell>
        </row>
        <row r="37">
          <cell r="D37" t="str">
            <v>Assets</v>
          </cell>
        </row>
        <row r="38">
          <cell r="D38" t="str">
            <v xml:space="preserve">  Current Assets</v>
          </cell>
        </row>
        <row r="39">
          <cell r="A39">
            <v>2760575</v>
          </cell>
          <cell r="B39">
            <v>2255000</v>
          </cell>
          <cell r="D39" t="str">
            <v xml:space="preserve">  Cash and Bank</v>
          </cell>
          <cell r="F39">
            <v>2714518.31</v>
          </cell>
          <cell r="G39">
            <v>2714518.31</v>
          </cell>
          <cell r="H39">
            <v>2198000</v>
          </cell>
          <cell r="I39">
            <v>2909537.71</v>
          </cell>
        </row>
        <row r="40">
          <cell r="A40">
            <v>39577</v>
          </cell>
          <cell r="B40">
            <v>200000</v>
          </cell>
          <cell r="D40" t="str">
            <v xml:space="preserve">  Prepayments</v>
          </cell>
          <cell r="F40">
            <v>76170.2</v>
          </cell>
          <cell r="G40">
            <v>76170.2</v>
          </cell>
          <cell r="H40">
            <v>100000</v>
          </cell>
          <cell r="I40">
            <v>158725.72</v>
          </cell>
        </row>
        <row r="41">
          <cell r="A41">
            <v>0</v>
          </cell>
          <cell r="B41">
            <v>0</v>
          </cell>
          <cell r="D41" t="str">
            <v xml:space="preserve">  Stores</v>
          </cell>
          <cell r="F41">
            <v>138346.68</v>
          </cell>
          <cell r="G41">
            <v>138346.68</v>
          </cell>
          <cell r="H41">
            <v>0</v>
          </cell>
          <cell r="I41">
            <v>0</v>
          </cell>
        </row>
        <row r="42">
          <cell r="A42">
            <v>883877</v>
          </cell>
          <cell r="B42">
            <v>889000</v>
          </cell>
          <cell r="D42" t="str">
            <v xml:space="preserve">  Debtors - International Security Charge</v>
          </cell>
          <cell r="E42" t="str">
            <v>est</v>
          </cell>
          <cell r="F42">
            <v>975410.23</v>
          </cell>
          <cell r="G42">
            <v>975410.23</v>
          </cell>
          <cell r="H42">
            <v>1025000</v>
          </cell>
          <cell r="I42">
            <v>954602</v>
          </cell>
        </row>
        <row r="43">
          <cell r="A43">
            <v>39915</v>
          </cell>
          <cell r="B43">
            <v>10000</v>
          </cell>
          <cell r="D43" t="str">
            <v xml:space="preserve">  Debtors - Security Services</v>
          </cell>
          <cell r="E43" t="str">
            <v>est</v>
          </cell>
          <cell r="F43">
            <v>19817.14</v>
          </cell>
          <cell r="G43">
            <v>19817.14</v>
          </cell>
          <cell r="H43">
            <v>30000</v>
          </cell>
          <cell r="I43">
            <v>15000</v>
          </cell>
        </row>
        <row r="44">
          <cell r="A44">
            <v>24564</v>
          </cell>
          <cell r="B44">
            <v>10000</v>
          </cell>
          <cell r="D44" t="str">
            <v xml:space="preserve">  Debtors - ID Card Revenue</v>
          </cell>
          <cell r="E44" t="str">
            <v>est</v>
          </cell>
          <cell r="F44">
            <v>16480.169999999998</v>
          </cell>
          <cell r="G44">
            <v>16480.169999999998</v>
          </cell>
          <cell r="H44">
            <v>20000</v>
          </cell>
          <cell r="I44">
            <v>20000</v>
          </cell>
        </row>
        <row r="45">
          <cell r="A45">
            <v>58188</v>
          </cell>
          <cell r="D45" t="str">
            <v xml:space="preserve">  Debtors - Miscellaneous</v>
          </cell>
          <cell r="E45" t="str">
            <v>est</v>
          </cell>
          <cell r="F45">
            <v>35437.5</v>
          </cell>
          <cell r="G45">
            <v>35437.5</v>
          </cell>
          <cell r="H45">
            <v>0</v>
          </cell>
          <cell r="I45">
            <v>44336</v>
          </cell>
        </row>
        <row r="46">
          <cell r="A46">
            <v>0</v>
          </cell>
          <cell r="D46" t="str">
            <v xml:space="preserve">  Debtors - APEC</v>
          </cell>
          <cell r="F46">
            <v>0</v>
          </cell>
          <cell r="G46">
            <v>0</v>
          </cell>
          <cell r="H46">
            <v>0</v>
          </cell>
          <cell r="I46">
            <v>0</v>
          </cell>
        </row>
        <row r="47">
          <cell r="A47">
            <v>10414</v>
          </cell>
          <cell r="B47">
            <v>1000</v>
          </cell>
          <cell r="D47" t="str">
            <v xml:space="preserve">  Debtors - Interest</v>
          </cell>
          <cell r="F47">
            <v>14996.96</v>
          </cell>
          <cell r="G47">
            <v>14996.96</v>
          </cell>
          <cell r="H47">
            <v>3000</v>
          </cell>
          <cell r="I47">
            <v>458</v>
          </cell>
        </row>
        <row r="48">
          <cell r="A48">
            <v>3817110</v>
          </cell>
          <cell r="B48">
            <v>3364000</v>
          </cell>
          <cell r="D48" t="str">
            <v xml:space="preserve">  Total Current Assets</v>
          </cell>
          <cell r="F48">
            <v>3991177.1900000004</v>
          </cell>
          <cell r="G48">
            <v>3991177.1900000004</v>
          </cell>
          <cell r="H48">
            <v>3376000</v>
          </cell>
          <cell r="I48">
            <v>4102659.43</v>
          </cell>
        </row>
        <row r="49">
          <cell r="D49" t="str">
            <v xml:space="preserve">  Non-Current Assets</v>
          </cell>
        </row>
        <row r="50">
          <cell r="A50">
            <v>2463040</v>
          </cell>
          <cell r="B50">
            <v>2350000</v>
          </cell>
          <cell r="D50" t="str">
            <v xml:space="preserve">  Physical assets</v>
          </cell>
          <cell r="F50">
            <v>2804810.25</v>
          </cell>
          <cell r="G50">
            <v>2804810.25</v>
          </cell>
          <cell r="H50">
            <v>2354000</v>
          </cell>
          <cell r="I50">
            <v>2658032.15</v>
          </cell>
        </row>
        <row r="51">
          <cell r="A51">
            <v>6280150</v>
          </cell>
          <cell r="B51">
            <v>5714000</v>
          </cell>
          <cell r="D51" t="str">
            <v xml:space="preserve">Total Assets </v>
          </cell>
          <cell r="F51">
            <v>6795987.4400000004</v>
          </cell>
          <cell r="G51">
            <v>6795987.4400000004</v>
          </cell>
          <cell r="H51">
            <v>5730000</v>
          </cell>
          <cell r="I51">
            <v>6760691.5800000001</v>
          </cell>
        </row>
        <row r="53">
          <cell r="D53" t="str">
            <v>Liabilities</v>
          </cell>
        </row>
        <row r="54">
          <cell r="A54">
            <v>336358</v>
          </cell>
          <cell r="B54">
            <v>125000</v>
          </cell>
          <cell r="D54" t="str">
            <v xml:space="preserve">  Employee Liabilities</v>
          </cell>
          <cell r="F54">
            <v>522870.71</v>
          </cell>
          <cell r="G54">
            <v>522870.71</v>
          </cell>
          <cell r="H54">
            <v>125000</v>
          </cell>
          <cell r="I54">
            <v>380251.79</v>
          </cell>
        </row>
        <row r="55">
          <cell r="A55">
            <v>898602</v>
          </cell>
          <cell r="B55">
            <v>875000</v>
          </cell>
          <cell r="D55" t="str">
            <v xml:space="preserve">  Accumulated Leave</v>
          </cell>
          <cell r="F55">
            <v>1060856.8999999999</v>
          </cell>
          <cell r="G55">
            <v>1060856.8999999999</v>
          </cell>
          <cell r="H55">
            <v>875000</v>
          </cell>
          <cell r="I55">
            <v>972152.58</v>
          </cell>
        </row>
        <row r="56">
          <cell r="A56">
            <v>398574</v>
          </cell>
          <cell r="B56">
            <v>400000</v>
          </cell>
          <cell r="D56" t="str">
            <v xml:space="preserve">  Creditors and payables (balancing figure)</v>
          </cell>
          <cell r="F56">
            <v>301649.06</v>
          </cell>
          <cell r="G56">
            <v>301649.06</v>
          </cell>
          <cell r="H56">
            <v>273000</v>
          </cell>
          <cell r="I56">
            <v>262093.86</v>
          </cell>
        </row>
        <row r="57">
          <cell r="A57">
            <v>2195</v>
          </cell>
          <cell r="B57">
            <v>0</v>
          </cell>
          <cell r="D57" t="str">
            <v xml:space="preserve">  Fixed Assets Creditor</v>
          </cell>
          <cell r="F57">
            <v>49150.14</v>
          </cell>
          <cell r="G57">
            <v>49150.14</v>
          </cell>
          <cell r="H57">
            <v>0</v>
          </cell>
          <cell r="I57">
            <v>53659</v>
          </cell>
        </row>
        <row r="58">
          <cell r="A58">
            <v>0</v>
          </cell>
          <cell r="B58">
            <v>0</v>
          </cell>
          <cell r="D58" t="str">
            <v xml:space="preserve">  Capital charge payable</v>
          </cell>
          <cell r="F58">
            <v>0</v>
          </cell>
          <cell r="G58">
            <v>0</v>
          </cell>
          <cell r="H58">
            <v>0</v>
          </cell>
          <cell r="I58">
            <v>208744</v>
          </cell>
        </row>
        <row r="59">
          <cell r="A59">
            <v>0</v>
          </cell>
          <cell r="B59">
            <v>0</v>
          </cell>
          <cell r="D59" t="str">
            <v xml:space="preserve">  Provn Payment of surplus - Prev. Yr</v>
          </cell>
          <cell r="F59">
            <v>304366.59999999998</v>
          </cell>
          <cell r="G59">
            <v>304366.59999999998</v>
          </cell>
          <cell r="H59">
            <v>0</v>
          </cell>
          <cell r="I59">
            <v>304366.59999999998</v>
          </cell>
        </row>
        <row r="60">
          <cell r="A60">
            <v>304367</v>
          </cell>
          <cell r="B60">
            <v>68000</v>
          </cell>
          <cell r="D60" t="str">
            <v xml:space="preserve">  Provn Payment of surplus - Curr Yr</v>
          </cell>
          <cell r="F60">
            <v>217040.28</v>
          </cell>
          <cell r="G60">
            <v>217040.28</v>
          </cell>
          <cell r="H60">
            <v>2108179</v>
          </cell>
          <cell r="I60">
            <v>239370</v>
          </cell>
        </row>
        <row r="61">
          <cell r="A61">
            <v>1940096</v>
          </cell>
          <cell r="B61">
            <v>468000</v>
          </cell>
          <cell r="D61" t="str">
            <v xml:space="preserve">Total Liabilities  </v>
          </cell>
          <cell r="F61">
            <v>2455933.6899999995</v>
          </cell>
          <cell r="G61">
            <v>2455933.6899999995</v>
          </cell>
          <cell r="H61">
            <v>3381179</v>
          </cell>
          <cell r="I61">
            <v>2420637.83</v>
          </cell>
        </row>
        <row r="62">
          <cell r="A62">
            <v>4340054</v>
          </cell>
          <cell r="B62">
            <v>5246000</v>
          </cell>
          <cell r="D62" t="str">
            <v>Net Assets</v>
          </cell>
          <cell r="F62">
            <v>4340053.7500000009</v>
          </cell>
          <cell r="G62">
            <v>4340053.7500000009</v>
          </cell>
          <cell r="H62">
            <v>2348821</v>
          </cell>
          <cell r="I62">
            <v>4340053.75</v>
          </cell>
        </row>
        <row r="64">
          <cell r="D64" t="str">
            <v>Taxpayers' Funds</v>
          </cell>
        </row>
        <row r="65">
          <cell r="A65">
            <v>213681</v>
          </cell>
          <cell r="B65">
            <v>121000</v>
          </cell>
          <cell r="D65" t="str">
            <v>Revaluation Reserve</v>
          </cell>
          <cell r="F65">
            <v>213681.07</v>
          </cell>
          <cell r="G65">
            <v>213681.07</v>
          </cell>
          <cell r="H65">
            <v>121000</v>
          </cell>
          <cell r="I65">
            <v>213681.07</v>
          </cell>
        </row>
        <row r="66">
          <cell r="A66">
            <v>4126373</v>
          </cell>
          <cell r="B66">
            <v>4126000</v>
          </cell>
          <cell r="D66" t="str">
            <v>Opening Balance</v>
          </cell>
          <cell r="F66">
            <v>4126372.6800000006</v>
          </cell>
          <cell r="G66">
            <v>4126372.6800000006</v>
          </cell>
          <cell r="H66">
            <v>4126000</v>
          </cell>
          <cell r="I66">
            <v>4126372.6800000006</v>
          </cell>
        </row>
        <row r="67">
          <cell r="A67">
            <v>0</v>
          </cell>
          <cell r="B67">
            <v>0</v>
          </cell>
          <cell r="D67" t="str">
            <v xml:space="preserve">  Plus: Capital contributions</v>
          </cell>
          <cell r="F67">
            <v>0</v>
          </cell>
        </row>
        <row r="68">
          <cell r="A68">
            <v>0</v>
          </cell>
          <cell r="B68">
            <v>0</v>
          </cell>
          <cell r="D68" t="str">
            <v xml:space="preserve">  Less: Capital withdrawals</v>
          </cell>
          <cell r="F68">
            <v>0</v>
          </cell>
        </row>
        <row r="69">
          <cell r="A69">
            <v>0</v>
          </cell>
          <cell r="B69">
            <v>0</v>
          </cell>
          <cell r="D69" t="str">
            <v xml:space="preserve">  Less: Deficit</v>
          </cell>
          <cell r="F69">
            <v>0</v>
          </cell>
        </row>
        <row r="70">
          <cell r="A70">
            <v>0</v>
          </cell>
          <cell r="B70">
            <v>0</v>
          </cell>
          <cell r="D70" t="str">
            <v xml:space="preserve">  Prior Year Adjustment </v>
          </cell>
          <cell r="F70">
            <v>0</v>
          </cell>
        </row>
        <row r="71">
          <cell r="A71">
            <v>4340054</v>
          </cell>
          <cell r="B71">
            <v>4247000</v>
          </cell>
          <cell r="D71" t="str">
            <v>Closing Taxpayers' Funds</v>
          </cell>
          <cell r="F71">
            <v>4340053.7500000009</v>
          </cell>
          <cell r="G71">
            <v>4340053.7500000009</v>
          </cell>
          <cell r="H71">
            <v>4247000</v>
          </cell>
          <cell r="I71">
            <v>4340053.7500000009</v>
          </cell>
          <cell r="J71">
            <v>0</v>
          </cell>
        </row>
        <row r="72">
          <cell r="J72">
            <v>217040.28</v>
          </cell>
        </row>
        <row r="73">
          <cell r="A73">
            <v>0</v>
          </cell>
          <cell r="B73">
            <v>-999000</v>
          </cell>
          <cell r="F73">
            <v>0</v>
          </cell>
          <cell r="G73">
            <v>0</v>
          </cell>
          <cell r="H73">
            <v>1898179</v>
          </cell>
          <cell r="I73">
            <v>0</v>
          </cell>
        </row>
        <row r="76">
          <cell r="D76" t="str">
            <v>AVIATION SECURITY SERVICE</v>
          </cell>
        </row>
        <row r="77">
          <cell r="D77" t="str">
            <v>Kaiwhakamaru Rererangi</v>
          </cell>
        </row>
        <row r="78">
          <cell r="D78" t="str">
            <v>Statement of Cash Flows</v>
          </cell>
        </row>
        <row r="79">
          <cell r="D79" t="str">
            <v>as at 30 June 2001</v>
          </cell>
        </row>
        <row r="81">
          <cell r="F81" t="str">
            <v>Current Month</v>
          </cell>
          <cell r="G81" t="str">
            <v>Current Month</v>
          </cell>
          <cell r="H81" t="str">
            <v>Current Month</v>
          </cell>
          <cell r="I81" t="str">
            <v>Current Month</v>
          </cell>
          <cell r="K81" t="str">
            <v>YTD</v>
          </cell>
          <cell r="L81" t="str">
            <v>YTD</v>
          </cell>
          <cell r="M81" t="str">
            <v>YTD</v>
          </cell>
          <cell r="N81" t="str">
            <v>YTD</v>
          </cell>
          <cell r="P81" t="str">
            <v>2000/2001</v>
          </cell>
          <cell r="Q81" t="str">
            <v>1999/2000</v>
          </cell>
        </row>
        <row r="82">
          <cell r="F82" t="str">
            <v>Actual</v>
          </cell>
          <cell r="G82" t="str">
            <v>Budget</v>
          </cell>
          <cell r="H82" t="str">
            <v>Variance</v>
          </cell>
          <cell r="I82" t="str">
            <v>Variance</v>
          </cell>
          <cell r="K82" t="str">
            <v>Actual</v>
          </cell>
          <cell r="L82" t="str">
            <v>Budget</v>
          </cell>
          <cell r="M82" t="str">
            <v>Variance</v>
          </cell>
          <cell r="N82" t="str">
            <v>Variance</v>
          </cell>
          <cell r="P82" t="str">
            <v>Budget</v>
          </cell>
          <cell r="Q82" t="str">
            <v>Actual</v>
          </cell>
        </row>
        <row r="83">
          <cell r="F83" t="str">
            <v>$</v>
          </cell>
          <cell r="G83" t="str">
            <v>$</v>
          </cell>
          <cell r="H83" t="str">
            <v>$</v>
          </cell>
          <cell r="I83" t="str">
            <v>%</v>
          </cell>
          <cell r="K83" t="str">
            <v>$</v>
          </cell>
          <cell r="L83" t="str">
            <v>$</v>
          </cell>
          <cell r="M83" t="str">
            <v>$</v>
          </cell>
          <cell r="N83" t="str">
            <v>%</v>
          </cell>
          <cell r="P83" t="str">
            <v>$</v>
          </cell>
          <cell r="Q83" t="str">
            <v>$</v>
          </cell>
        </row>
        <row r="84">
          <cell r="D84" t="str">
            <v>Cash Flows from Operating Activities</v>
          </cell>
        </row>
        <row r="85">
          <cell r="D85" t="str">
            <v xml:space="preserve"> Cash was provided from:</v>
          </cell>
        </row>
        <row r="86">
          <cell r="D86" t="str">
            <v xml:space="preserve">   International Passenger Security Charge</v>
          </cell>
          <cell r="F86">
            <v>827294.89000000106</v>
          </cell>
          <cell r="G86">
            <v>707919</v>
          </cell>
          <cell r="H86">
            <v>119375.89000000106</v>
          </cell>
          <cell r="I86">
            <v>0.16862930646020385</v>
          </cell>
          <cell r="K86">
            <v>11106425</v>
          </cell>
          <cell r="L86">
            <v>10553919</v>
          </cell>
          <cell r="M86">
            <v>552506</v>
          </cell>
          <cell r="N86">
            <v>5.2350790260944774E-2</v>
          </cell>
          <cell r="P86">
            <v>10553919</v>
          </cell>
          <cell r="Q86">
            <v>10375885</v>
          </cell>
        </row>
        <row r="87">
          <cell r="D87" t="str">
            <v xml:space="preserve">   Security Services</v>
          </cell>
          <cell r="F87">
            <v>12658.62999999999</v>
          </cell>
          <cell r="G87">
            <v>55915</v>
          </cell>
          <cell r="H87">
            <v>-43256.37000000001</v>
          </cell>
          <cell r="I87">
            <v>-0.77360940713583137</v>
          </cell>
          <cell r="K87">
            <v>218662</v>
          </cell>
          <cell r="L87">
            <v>254915</v>
          </cell>
          <cell r="M87">
            <v>-36253</v>
          </cell>
          <cell r="N87">
            <v>-0.14221603279524547</v>
          </cell>
          <cell r="P87">
            <v>254915</v>
          </cell>
          <cell r="Q87">
            <v>167117</v>
          </cell>
        </row>
        <row r="88">
          <cell r="D88" t="str">
            <v xml:space="preserve">   ID Card Revenue</v>
          </cell>
          <cell r="F88">
            <v>20040.400000000009</v>
          </cell>
          <cell r="G88">
            <v>119564</v>
          </cell>
          <cell r="H88">
            <v>-99523.599999999991</v>
          </cell>
          <cell r="I88">
            <v>-0.83238767521996582</v>
          </cell>
          <cell r="K88">
            <v>175212</v>
          </cell>
          <cell r="L88">
            <v>134564</v>
          </cell>
          <cell r="M88">
            <v>40648</v>
          </cell>
          <cell r="N88">
            <v>0.30207187657917423</v>
          </cell>
          <cell r="P88">
            <v>134564</v>
          </cell>
          <cell r="Q88">
            <v>93631</v>
          </cell>
        </row>
        <row r="89">
          <cell r="D89" t="str">
            <v xml:space="preserve">   Miscellaneous</v>
          </cell>
          <cell r="F89">
            <v>42690.5</v>
          </cell>
          <cell r="G89">
            <v>141188</v>
          </cell>
          <cell r="H89">
            <v>-98497.5</v>
          </cell>
          <cell r="I89">
            <v>0</v>
          </cell>
          <cell r="K89">
            <v>123120</v>
          </cell>
          <cell r="L89">
            <v>223188</v>
          </cell>
          <cell r="M89">
            <v>-100068</v>
          </cell>
          <cell r="N89">
            <v>-0.44835743857196625</v>
          </cell>
          <cell r="P89">
            <v>223188</v>
          </cell>
          <cell r="Q89">
            <v>41136</v>
          </cell>
        </row>
        <row r="90">
          <cell r="D90" t="str">
            <v xml:space="preserve">   Apec</v>
          </cell>
          <cell r="F90">
            <v>0</v>
          </cell>
          <cell r="G90">
            <v>0</v>
          </cell>
          <cell r="H90">
            <v>0</v>
          </cell>
          <cell r="I90">
            <v>0</v>
          </cell>
          <cell r="K90">
            <v>0</v>
          </cell>
          <cell r="L90">
            <v>0</v>
          </cell>
          <cell r="M90">
            <v>0</v>
          </cell>
          <cell r="N90">
            <v>0</v>
          </cell>
          <cell r="P90">
            <v>0</v>
          </cell>
          <cell r="Q90">
            <v>591318</v>
          </cell>
        </row>
        <row r="91">
          <cell r="D91" t="str">
            <v xml:space="preserve">   Interest</v>
          </cell>
          <cell r="F91">
            <v>358.59999999999854</v>
          </cell>
          <cell r="G91">
            <v>20414</v>
          </cell>
          <cell r="H91">
            <v>-20055.400000000001</v>
          </cell>
          <cell r="I91">
            <v>-0.98243362398354073</v>
          </cell>
          <cell r="K91">
            <v>170455</v>
          </cell>
          <cell r="L91">
            <v>157414</v>
          </cell>
          <cell r="M91">
            <v>13041</v>
          </cell>
          <cell r="N91">
            <v>8.2845236128933894E-2</v>
          </cell>
          <cell r="P91">
            <v>157414</v>
          </cell>
          <cell r="Q91">
            <v>125316</v>
          </cell>
        </row>
        <row r="92">
          <cell r="F92">
            <v>903043.02000000107</v>
          </cell>
          <cell r="G92">
            <v>1045000</v>
          </cell>
          <cell r="H92">
            <v>-141956.97999999893</v>
          </cell>
          <cell r="I92">
            <v>-0.13584399999999899</v>
          </cell>
          <cell r="K92">
            <v>11793874</v>
          </cell>
          <cell r="L92">
            <v>11324000</v>
          </cell>
          <cell r="M92">
            <v>469874</v>
          </cell>
          <cell r="N92">
            <v>4.14936418226775E-2</v>
          </cell>
          <cell r="P92">
            <v>11324000</v>
          </cell>
          <cell r="Q92">
            <v>11394403</v>
          </cell>
        </row>
        <row r="93">
          <cell r="D93" t="str">
            <v xml:space="preserve"> Cash was applied to:</v>
          </cell>
        </row>
        <row r="94">
          <cell r="D94" t="str">
            <v xml:space="preserve">   Payment to Employees</v>
          </cell>
          <cell r="F94">
            <v>586166.90999999968</v>
          </cell>
          <cell r="G94">
            <v>602000</v>
          </cell>
          <cell r="H94">
            <v>15833.090000000317</v>
          </cell>
          <cell r="I94">
            <v>2.6300813953488898E-2</v>
          </cell>
          <cell r="K94">
            <v>7491169</v>
          </cell>
          <cell r="L94">
            <v>7338000</v>
          </cell>
          <cell r="M94">
            <v>-153169</v>
          </cell>
          <cell r="N94">
            <v>-2.0873398746252384E-2</v>
          </cell>
          <cell r="P94">
            <v>7338000</v>
          </cell>
          <cell r="Q94">
            <v>7457660</v>
          </cell>
        </row>
        <row r="95">
          <cell r="D95" t="str">
            <v xml:space="preserve">   Payment to Suppliers</v>
          </cell>
          <cell r="F95">
            <v>94657.630000000368</v>
          </cell>
          <cell r="G95">
            <v>150000</v>
          </cell>
          <cell r="H95">
            <v>55342.369999999632</v>
          </cell>
          <cell r="I95">
            <v>0.3689491333333309</v>
          </cell>
          <cell r="K95" t="e">
            <v>#REF!</v>
          </cell>
          <cell r="L95">
            <v>2850000</v>
          </cell>
          <cell r="M95" t="e">
            <v>#REF!</v>
          </cell>
          <cell r="N95" t="e">
            <v>#REF!</v>
          </cell>
          <cell r="P95">
            <v>2850000</v>
          </cell>
          <cell r="Q95">
            <v>2724072</v>
          </cell>
        </row>
        <row r="96">
          <cell r="D96" t="str">
            <v xml:space="preserve">   Payment of Capital Charge to the Crown </v>
          </cell>
          <cell r="F96">
            <v>210700</v>
          </cell>
          <cell r="G96">
            <v>212000</v>
          </cell>
          <cell r="H96">
            <v>1300</v>
          </cell>
          <cell r="I96">
            <v>0</v>
          </cell>
          <cell r="K96">
            <v>427700</v>
          </cell>
          <cell r="L96">
            <v>425000</v>
          </cell>
          <cell r="M96">
            <v>-2700</v>
          </cell>
          <cell r="N96">
            <v>0</v>
          </cell>
          <cell r="P96">
            <v>425000</v>
          </cell>
          <cell r="Q96">
            <v>420850</v>
          </cell>
        </row>
        <row r="97">
          <cell r="F97">
            <v>891524.54</v>
          </cell>
        </row>
        <row r="99">
          <cell r="D99" t="str">
            <v>Net Cash Flows from Operating Activities</v>
          </cell>
          <cell r="F99">
            <v>11518.480000001029</v>
          </cell>
          <cell r="G99">
            <v>81000</v>
          </cell>
          <cell r="H99">
            <v>-69481.519999998985</v>
          </cell>
          <cell r="I99">
            <v>-0.85779654320986398</v>
          </cell>
          <cell r="K99" t="e">
            <v>#REF!</v>
          </cell>
          <cell r="L99">
            <v>711000</v>
          </cell>
          <cell r="M99" t="e">
            <v>#REF!</v>
          </cell>
          <cell r="N99" t="e">
            <v>#REF!</v>
          </cell>
          <cell r="P99">
            <v>711000</v>
          </cell>
          <cell r="Q99">
            <v>791821</v>
          </cell>
        </row>
        <row r="101">
          <cell r="D101" t="str">
            <v>Cash Flows from Investing Activities</v>
          </cell>
        </row>
        <row r="102">
          <cell r="D102" t="str">
            <v xml:space="preserve"> Cash was provided from:</v>
          </cell>
        </row>
        <row r="103">
          <cell r="D103" t="str">
            <v xml:space="preserve">   Sale of Fixed Assets  </v>
          </cell>
          <cell r="F103">
            <v>4800</v>
          </cell>
          <cell r="H103">
            <v>4800</v>
          </cell>
          <cell r="I103">
            <v>0</v>
          </cell>
          <cell r="K103">
            <v>148518</v>
          </cell>
          <cell r="L103">
            <v>0</v>
          </cell>
          <cell r="M103">
            <v>148518</v>
          </cell>
          <cell r="N103">
            <v>0</v>
          </cell>
          <cell r="Q103">
            <v>69338</v>
          </cell>
        </row>
        <row r="104">
          <cell r="D104" t="str">
            <v xml:space="preserve"> Cash was applied to:</v>
          </cell>
        </row>
        <row r="105">
          <cell r="D105" t="str">
            <v xml:space="preserve">   Movement in Fixed Asset Creditors</v>
          </cell>
          <cell r="F105">
            <v>4508.8600000000006</v>
          </cell>
        </row>
        <row r="106">
          <cell r="D106" t="str">
            <v xml:space="preserve">   Purchase of Fixed Assets</v>
          </cell>
          <cell r="F106">
            <v>206829.47999999998</v>
          </cell>
          <cell r="G106">
            <v>203000</v>
          </cell>
          <cell r="H106">
            <v>-3829.4799999999814</v>
          </cell>
          <cell r="I106">
            <v>0</v>
          </cell>
          <cell r="K106">
            <v>469756</v>
          </cell>
          <cell r="L106">
            <v>700000</v>
          </cell>
          <cell r="M106">
            <v>230244</v>
          </cell>
          <cell r="N106">
            <v>0.32891999999999999</v>
          </cell>
          <cell r="P106">
            <v>700000</v>
          </cell>
          <cell r="Q106">
            <v>1056945</v>
          </cell>
        </row>
        <row r="108">
          <cell r="D108" t="str">
            <v xml:space="preserve">Net Cash Flows from Investing Activities </v>
          </cell>
          <cell r="F108">
            <v>-206538.33999999997</v>
          </cell>
          <cell r="G108">
            <v>-203000</v>
          </cell>
          <cell r="H108">
            <v>-8629.4799999999814</v>
          </cell>
          <cell r="I108">
            <v>0</v>
          </cell>
          <cell r="K108">
            <v>-321238</v>
          </cell>
          <cell r="L108">
            <v>-700000</v>
          </cell>
          <cell r="M108">
            <v>378762</v>
          </cell>
          <cell r="N108">
            <v>-0.54108857142857147</v>
          </cell>
          <cell r="P108">
            <v>-700000</v>
          </cell>
          <cell r="Q108">
            <v>-987607</v>
          </cell>
        </row>
        <row r="110">
          <cell r="D110" t="str">
            <v>Cash flows from Financing Activities</v>
          </cell>
        </row>
        <row r="111">
          <cell r="D111" t="str">
            <v xml:space="preserve"> Cash was provided from:</v>
          </cell>
        </row>
        <row r="112">
          <cell r="D112" t="str">
            <v xml:space="preserve">   Capital Contribution from the Crown </v>
          </cell>
          <cell r="K112">
            <v>0</v>
          </cell>
          <cell r="L112">
            <v>0</v>
          </cell>
          <cell r="M112">
            <v>0</v>
          </cell>
        </row>
        <row r="113">
          <cell r="D113" t="str">
            <v xml:space="preserve"> Cash was applied to:</v>
          </cell>
        </row>
        <row r="114">
          <cell r="D114" t="str">
            <v xml:space="preserve">   Repayment of Surplus to Crown </v>
          </cell>
          <cell r="G114">
            <v>68000</v>
          </cell>
          <cell r="K114">
            <v>0</v>
          </cell>
          <cell r="L114">
            <v>68000</v>
          </cell>
          <cell r="M114">
            <v>-68000</v>
          </cell>
          <cell r="P114">
            <v>68000</v>
          </cell>
        </row>
        <row r="115">
          <cell r="D115" t="str">
            <v xml:space="preserve">   Repayment of Capital to Crown </v>
          </cell>
        </row>
        <row r="117">
          <cell r="D117" t="str">
            <v xml:space="preserve">Net Cash Flows from Financing Activities   </v>
          </cell>
          <cell r="F117">
            <v>0</v>
          </cell>
          <cell r="G117">
            <v>-68000</v>
          </cell>
          <cell r="H117">
            <v>0</v>
          </cell>
          <cell r="I117">
            <v>0</v>
          </cell>
          <cell r="K117">
            <v>0</v>
          </cell>
          <cell r="L117">
            <v>-68000</v>
          </cell>
          <cell r="M117">
            <v>68000</v>
          </cell>
          <cell r="N117">
            <v>0</v>
          </cell>
          <cell r="P117">
            <v>-68000</v>
          </cell>
          <cell r="Q117">
            <v>0</v>
          </cell>
        </row>
        <row r="119">
          <cell r="D119" t="str">
            <v xml:space="preserve">Net Increase (Decrease) in Cash held </v>
          </cell>
          <cell r="F119">
            <v>-195019.39999999895</v>
          </cell>
          <cell r="G119">
            <v>-190000</v>
          </cell>
          <cell r="H119">
            <v>-5019.3999999989464</v>
          </cell>
          <cell r="I119">
            <v>2.6417894736836561E-2</v>
          </cell>
          <cell r="K119" t="e">
            <v>#REF!</v>
          </cell>
          <cell r="L119">
            <v>-57000</v>
          </cell>
          <cell r="M119" t="e">
            <v>#REF!</v>
          </cell>
          <cell r="N119" t="e">
            <v>#REF!</v>
          </cell>
          <cell r="P119">
            <v>-57000</v>
          </cell>
          <cell r="Q119">
            <v>-195786</v>
          </cell>
        </row>
        <row r="120">
          <cell r="D120" t="str">
            <v>Add Opening Cash</v>
          </cell>
          <cell r="F120">
            <v>2909537.71</v>
          </cell>
          <cell r="G120">
            <v>2388000</v>
          </cell>
          <cell r="H120">
            <v>521537.70999999996</v>
          </cell>
          <cell r="I120">
            <v>0.21839937604690116</v>
          </cell>
          <cell r="K120">
            <v>2760575</v>
          </cell>
          <cell r="L120">
            <v>2255000</v>
          </cell>
          <cell r="M120">
            <v>505575</v>
          </cell>
          <cell r="N120">
            <v>0.22420177383592019</v>
          </cell>
          <cell r="P120">
            <v>2255000</v>
          </cell>
          <cell r="Q120">
            <v>2956361</v>
          </cell>
        </row>
        <row r="121">
          <cell r="D121" t="str">
            <v xml:space="preserve">Closing Total Cash Balances </v>
          </cell>
          <cell r="F121">
            <v>2714518.310000001</v>
          </cell>
          <cell r="G121">
            <v>2198000</v>
          </cell>
          <cell r="H121">
            <v>516518.31000000099</v>
          </cell>
          <cell r="I121">
            <v>0.23499468152866287</v>
          </cell>
          <cell r="K121" t="e">
            <v>#REF!</v>
          </cell>
          <cell r="L121">
            <v>2198000</v>
          </cell>
          <cell r="M121" t="e">
            <v>#REF!</v>
          </cell>
          <cell r="N121" t="e">
            <v>#REF!</v>
          </cell>
          <cell r="P121">
            <v>2198000</v>
          </cell>
          <cell r="Q121">
            <v>2760575</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Oct 2011"/>
      <sheetName val="TB check"/>
      <sheetName val="TB Oct 2011 Inc&amp;Exp"/>
      <sheetName val="CAA7000"/>
      <sheetName val="Ins &amp; ACC 7000"/>
      <sheetName val="CAA7010"/>
      <sheetName val="CAA7020"/>
      <sheetName val="Rec @ Oct 11"/>
      <sheetName val="CAA7050"/>
      <sheetName val="CAA7062"/>
      <sheetName val="CAA7063"/>
      <sheetName val="CAA 7065 "/>
      <sheetName val="CAA 7070"/>
      <sheetName val="CAA 7090"/>
      <sheetName val="CAA 7120"/>
      <sheetName val="CAA 7140"/>
      <sheetName val="CAA 7160"/>
      <sheetName val="CAA 7165"/>
      <sheetName val="CAA 7200"/>
      <sheetName val="CAA 7300"/>
      <sheetName val="Assets 7505 to 7750"/>
      <sheetName val="CAA 8000"/>
      <sheetName val="ACC"/>
      <sheetName val="CAA 8040"/>
      <sheetName val="CAA 8050 "/>
      <sheetName val="CAA 8060"/>
      <sheetName val="CAA 8090"/>
      <sheetName val="CAA 8200"/>
      <sheetName val="CAA 8205 "/>
      <sheetName val="CAA 8210"/>
      <sheetName val="CAA 8215"/>
      <sheetName val="CAA 8220"/>
      <sheetName val="CAA 8225"/>
      <sheetName val="CAA 8230_31 &amp; 8240_41"/>
      <sheetName val="CAA 8255"/>
      <sheetName val="CAA 8260"/>
      <sheetName val="CAA 8265"/>
      <sheetName val="CAA 8300"/>
      <sheetName val="CAA 8400"/>
      <sheetName val="CAA 9020"/>
      <sheetName val="CAA 9240"/>
      <sheetName val="CAA 9270"/>
      <sheetName val="CAA 9290"/>
      <sheetName val="CAA 9300"/>
      <sheetName val="CAA 9999"/>
      <sheetName val="Sheet1"/>
      <sheetName val="Sheet3"/>
    </sheetNames>
    <sheetDataSet>
      <sheetData sheetId="0">
        <row r="1">
          <cell r="A1" t="str">
            <v>Account</v>
          </cell>
          <cell r="B1" t="str">
            <v>Subaccount</v>
          </cell>
          <cell r="C1" t="str">
            <v>Description</v>
          </cell>
          <cell r="D1" t="str">
            <v>Balance</v>
          </cell>
          <cell r="E1" t="str">
            <v>Debit</v>
          </cell>
          <cell r="F1" t="str">
            <v>Credit</v>
          </cell>
          <cell r="G1" t="str">
            <v>Balance</v>
          </cell>
        </row>
        <row r="2">
          <cell r="A2" t="str">
            <v>7000</v>
          </cell>
          <cell r="B2" t="str">
            <v>ZZ.ZZ</v>
          </cell>
          <cell r="C2" t="str">
            <v>Prepayments</v>
          </cell>
          <cell r="D2">
            <v>386394.60000000003</v>
          </cell>
          <cell r="E2">
            <v>0</v>
          </cell>
          <cell r="F2">
            <v>48815.12</v>
          </cell>
          <cell r="G2">
            <v>337579.48</v>
          </cell>
        </row>
        <row r="3">
          <cell r="A3" t="str">
            <v>7010</v>
          </cell>
          <cell r="B3" t="str">
            <v>ZZ.ZZ</v>
          </cell>
          <cell r="C3" t="str">
            <v>Petty Cash</v>
          </cell>
          <cell r="D3">
            <v>700</v>
          </cell>
          <cell r="E3">
            <v>0</v>
          </cell>
          <cell r="F3">
            <v>0</v>
          </cell>
          <cell r="G3">
            <v>700</v>
          </cell>
        </row>
        <row r="4">
          <cell r="A4" t="str">
            <v>7020</v>
          </cell>
          <cell r="B4" t="str">
            <v>ZZ.ZZ</v>
          </cell>
          <cell r="C4" t="str">
            <v>Advances Travel</v>
          </cell>
          <cell r="D4">
            <v>7907.53</v>
          </cell>
          <cell r="E4">
            <v>2695.51</v>
          </cell>
          <cell r="F4">
            <v>0</v>
          </cell>
          <cell r="G4">
            <v>10603.04</v>
          </cell>
        </row>
        <row r="5">
          <cell r="A5" t="str">
            <v>7050</v>
          </cell>
          <cell r="B5" t="str">
            <v>ZZ.ZZ</v>
          </cell>
          <cell r="C5" t="str">
            <v>Debtors Control</v>
          </cell>
          <cell r="D5">
            <v>1780309.8900000001</v>
          </cell>
          <cell r="E5">
            <v>57720.97</v>
          </cell>
          <cell r="F5">
            <v>0</v>
          </cell>
          <cell r="G5">
            <v>1838030.86</v>
          </cell>
        </row>
        <row r="6">
          <cell r="A6" t="str">
            <v>7062</v>
          </cell>
          <cell r="B6" t="str">
            <v>ZZ.ZZ</v>
          </cell>
          <cell r="C6" t="str">
            <v>Levy debtors Intl</v>
          </cell>
          <cell r="D6">
            <v>349300</v>
          </cell>
          <cell r="E6">
            <v>0</v>
          </cell>
          <cell r="F6">
            <v>1700</v>
          </cell>
          <cell r="G6">
            <v>347600</v>
          </cell>
        </row>
        <row r="7">
          <cell r="A7" t="str">
            <v>7063</v>
          </cell>
          <cell r="B7" t="str">
            <v>ZZ.ZZ</v>
          </cell>
          <cell r="C7" t="str">
            <v>Levy debtors Domestic</v>
          </cell>
          <cell r="D7">
            <v>397720.61</v>
          </cell>
          <cell r="E7">
            <v>127495.13</v>
          </cell>
          <cell r="F7">
            <v>0</v>
          </cell>
          <cell r="G7">
            <v>525215.74</v>
          </cell>
        </row>
        <row r="8">
          <cell r="A8" t="str">
            <v>7065</v>
          </cell>
          <cell r="B8" t="str">
            <v>ZZ.ZZ</v>
          </cell>
          <cell r="C8" t="str">
            <v>Work in Progress</v>
          </cell>
          <cell r="D8">
            <v>412687.71</v>
          </cell>
          <cell r="E8">
            <v>0</v>
          </cell>
          <cell r="F8">
            <v>15167.61</v>
          </cell>
          <cell r="G8">
            <v>397520.10000000003</v>
          </cell>
        </row>
        <row r="9">
          <cell r="A9" t="str">
            <v>7070</v>
          </cell>
          <cell r="B9" t="str">
            <v>ZZ.ZZ</v>
          </cell>
          <cell r="C9" t="str">
            <v>Interest Receivable</v>
          </cell>
          <cell r="D9">
            <v>30943.690000000002</v>
          </cell>
          <cell r="E9">
            <v>31113.18</v>
          </cell>
          <cell r="F9">
            <v>0</v>
          </cell>
          <cell r="G9">
            <v>62056.87</v>
          </cell>
        </row>
        <row r="10">
          <cell r="A10" t="str">
            <v>7090</v>
          </cell>
          <cell r="B10" t="str">
            <v>ZZ.ZZ</v>
          </cell>
          <cell r="C10" t="str">
            <v>Provision for Doubtful Debts</v>
          </cell>
          <cell r="D10">
            <v>-14428.45</v>
          </cell>
          <cell r="E10">
            <v>0</v>
          </cell>
          <cell r="F10">
            <v>0</v>
          </cell>
          <cell r="G10">
            <v>-14428.45</v>
          </cell>
        </row>
        <row r="11">
          <cell r="A11" t="str">
            <v>7120</v>
          </cell>
          <cell r="B11" t="str">
            <v>ZZ.ZZ</v>
          </cell>
          <cell r="C11" t="str">
            <v>Bank Account</v>
          </cell>
          <cell r="D11">
            <v>129294.14</v>
          </cell>
          <cell r="E11">
            <v>91168.290000000008</v>
          </cell>
          <cell r="F11">
            <v>0</v>
          </cell>
          <cell r="G11">
            <v>220462.43</v>
          </cell>
        </row>
        <row r="12">
          <cell r="A12" t="str">
            <v>7160</v>
          </cell>
          <cell r="B12" t="str">
            <v>ZZ.ZZ</v>
          </cell>
          <cell r="C12" t="str">
            <v>On Call Deposit A/c-Westpac</v>
          </cell>
          <cell r="D12">
            <v>590000</v>
          </cell>
          <cell r="E12">
            <v>0</v>
          </cell>
          <cell r="F12">
            <v>540000</v>
          </cell>
          <cell r="G12">
            <v>50000</v>
          </cell>
        </row>
        <row r="13">
          <cell r="A13" t="str">
            <v>7165</v>
          </cell>
          <cell r="B13" t="str">
            <v>ZZ.ZZ</v>
          </cell>
          <cell r="C13" t="str">
            <v>Retail Banking A/c Westpac</v>
          </cell>
          <cell r="D13">
            <v>92997.06</v>
          </cell>
          <cell r="E13">
            <v>236.95000000000002</v>
          </cell>
          <cell r="F13">
            <v>0</v>
          </cell>
          <cell r="G13">
            <v>93234.01</v>
          </cell>
        </row>
        <row r="14">
          <cell r="A14" t="str">
            <v>7300</v>
          </cell>
          <cell r="B14" t="str">
            <v>ZZ.ZZ</v>
          </cell>
          <cell r="C14" t="str">
            <v>Bank - Term Deposits</v>
          </cell>
          <cell r="D14">
            <v>11000000</v>
          </cell>
          <cell r="E14">
            <v>0</v>
          </cell>
          <cell r="F14">
            <v>0</v>
          </cell>
          <cell r="G14">
            <v>11000000</v>
          </cell>
        </row>
        <row r="15">
          <cell r="A15" t="str">
            <v>7505</v>
          </cell>
          <cell r="B15" t="str">
            <v>ZZ.ZZ</v>
          </cell>
          <cell r="C15" t="str">
            <v>Non-current Assets Classified</v>
          </cell>
          <cell r="D15">
            <v>5130</v>
          </cell>
          <cell r="E15">
            <v>0</v>
          </cell>
          <cell r="F15">
            <v>1315</v>
          </cell>
          <cell r="G15">
            <v>3815</v>
          </cell>
        </row>
        <row r="16">
          <cell r="A16" t="str">
            <v>7510</v>
          </cell>
          <cell r="B16" t="str">
            <v>ZZ.ZZ</v>
          </cell>
          <cell r="C16" t="str">
            <v>Asset Purchases</v>
          </cell>
          <cell r="D16">
            <v>254572.28</v>
          </cell>
          <cell r="E16">
            <v>109477.41</v>
          </cell>
          <cell r="F16">
            <v>0</v>
          </cell>
          <cell r="G16">
            <v>364049.69</v>
          </cell>
        </row>
        <row r="17">
          <cell r="A17" t="str">
            <v>7540</v>
          </cell>
          <cell r="B17" t="str">
            <v>ZZ.ZZ</v>
          </cell>
          <cell r="C17" t="str">
            <v>Furniture &amp; Fittings</v>
          </cell>
          <cell r="D17">
            <v>1043371.31</v>
          </cell>
          <cell r="E17">
            <v>4105</v>
          </cell>
          <cell r="F17">
            <v>0</v>
          </cell>
          <cell r="G17">
            <v>1047476.31</v>
          </cell>
        </row>
        <row r="18">
          <cell r="A18" t="str">
            <v>7550</v>
          </cell>
          <cell r="B18" t="str">
            <v>ZZ.ZZ</v>
          </cell>
          <cell r="C18" t="str">
            <v>Accum Depn - Furniture &amp; Fitt</v>
          </cell>
          <cell r="D18">
            <v>148998</v>
          </cell>
          <cell r="E18">
            <v>0</v>
          </cell>
          <cell r="F18">
            <v>8745.82</v>
          </cell>
          <cell r="G18">
            <v>157743.82</v>
          </cell>
        </row>
        <row r="19">
          <cell r="A19" t="str">
            <v>7560</v>
          </cell>
          <cell r="B19" t="str">
            <v>ZZ.ZZ</v>
          </cell>
          <cell r="C19" t="str">
            <v>Office Equipment</v>
          </cell>
          <cell r="D19">
            <v>269897.62</v>
          </cell>
          <cell r="E19">
            <v>0</v>
          </cell>
          <cell r="F19">
            <v>8355</v>
          </cell>
          <cell r="G19">
            <v>261542.62</v>
          </cell>
        </row>
        <row r="20">
          <cell r="A20" t="str">
            <v>7570</v>
          </cell>
          <cell r="B20" t="str">
            <v>ZZ.ZZ</v>
          </cell>
          <cell r="C20" t="str">
            <v>Accum Depn - Office Equipment</v>
          </cell>
          <cell r="D20">
            <v>256001.62</v>
          </cell>
          <cell r="E20">
            <v>10096.24</v>
          </cell>
          <cell r="F20">
            <v>0</v>
          </cell>
          <cell r="G20">
            <v>245905.38</v>
          </cell>
        </row>
        <row r="21">
          <cell r="A21" t="str">
            <v>7580</v>
          </cell>
          <cell r="B21" t="str">
            <v>ZZ.ZZ</v>
          </cell>
          <cell r="C21" t="str">
            <v>Plant &amp; Equipment</v>
          </cell>
          <cell r="D21">
            <v>179761.80000000002</v>
          </cell>
          <cell r="E21">
            <v>0</v>
          </cell>
          <cell r="F21">
            <v>0</v>
          </cell>
          <cell r="G21">
            <v>179761.80000000002</v>
          </cell>
        </row>
        <row r="22">
          <cell r="A22" t="str">
            <v>7590</v>
          </cell>
          <cell r="B22" t="str">
            <v>ZZ.ZZ</v>
          </cell>
          <cell r="C22" t="str">
            <v>Accum Depn - Plant &amp; Equipment</v>
          </cell>
          <cell r="D22">
            <v>136442.18</v>
          </cell>
          <cell r="E22">
            <v>0</v>
          </cell>
          <cell r="F22">
            <v>864.49</v>
          </cell>
          <cell r="G22">
            <v>137306.67000000001</v>
          </cell>
        </row>
        <row r="23">
          <cell r="A23" t="str">
            <v>7600</v>
          </cell>
          <cell r="B23" t="str">
            <v>ZZ.ZZ</v>
          </cell>
          <cell r="C23" t="str">
            <v>EDP Equipment</v>
          </cell>
          <cell r="D23">
            <v>3465237.69</v>
          </cell>
          <cell r="E23">
            <v>53276.1</v>
          </cell>
          <cell r="F23">
            <v>0</v>
          </cell>
          <cell r="G23">
            <v>3518513.79</v>
          </cell>
        </row>
        <row r="24">
          <cell r="A24" t="str">
            <v>7610</v>
          </cell>
          <cell r="B24" t="str">
            <v>ZZ.ZZ</v>
          </cell>
          <cell r="C24" t="str">
            <v>Accum Depn - EDP Equipment</v>
          </cell>
          <cell r="D24">
            <v>2888667.36</v>
          </cell>
          <cell r="E24">
            <v>0</v>
          </cell>
          <cell r="F24">
            <v>26758.84</v>
          </cell>
          <cell r="G24">
            <v>2915426.2</v>
          </cell>
        </row>
        <row r="25">
          <cell r="A25" t="str">
            <v>7620</v>
          </cell>
          <cell r="B25" t="str">
            <v>ZZ.ZZ</v>
          </cell>
          <cell r="C25" t="str">
            <v>Motor Vehicles</v>
          </cell>
          <cell r="D25">
            <v>206933.67</v>
          </cell>
          <cell r="E25">
            <v>0</v>
          </cell>
          <cell r="F25">
            <v>0</v>
          </cell>
          <cell r="G25">
            <v>206933.67</v>
          </cell>
        </row>
        <row r="26">
          <cell r="A26" t="str">
            <v>7630</v>
          </cell>
          <cell r="B26" t="str">
            <v>ZZ.ZZ</v>
          </cell>
          <cell r="C26" t="str">
            <v>Accum Depn - Motor Vehicles</v>
          </cell>
          <cell r="D26">
            <v>89816.26</v>
          </cell>
          <cell r="E26">
            <v>0</v>
          </cell>
          <cell r="F26">
            <v>3448.9</v>
          </cell>
          <cell r="G26">
            <v>93265.16</v>
          </cell>
        </row>
        <row r="27">
          <cell r="A27" t="str">
            <v>7640</v>
          </cell>
          <cell r="B27" t="str">
            <v>ZZ.ZZ</v>
          </cell>
          <cell r="C27" t="str">
            <v>Leased Assets</v>
          </cell>
          <cell r="D27">
            <v>138860.96</v>
          </cell>
          <cell r="E27">
            <v>0</v>
          </cell>
          <cell r="F27">
            <v>0</v>
          </cell>
          <cell r="G27">
            <v>138860.96</v>
          </cell>
        </row>
        <row r="28">
          <cell r="A28" t="str">
            <v>7650</v>
          </cell>
          <cell r="B28" t="str">
            <v>ZZ.ZZ</v>
          </cell>
          <cell r="C28" t="str">
            <v>Accum Depn - Leased Assets</v>
          </cell>
          <cell r="D28">
            <v>138860.96</v>
          </cell>
          <cell r="E28">
            <v>0</v>
          </cell>
          <cell r="F28">
            <v>0</v>
          </cell>
          <cell r="G28">
            <v>138860.96</v>
          </cell>
        </row>
        <row r="29">
          <cell r="A29" t="str">
            <v>7690</v>
          </cell>
          <cell r="B29" t="str">
            <v>ZZ.ZZ</v>
          </cell>
          <cell r="C29" t="str">
            <v>Leasehold Improvements</v>
          </cell>
          <cell r="D29">
            <v>4148129.12</v>
          </cell>
          <cell r="E29">
            <v>47850.29</v>
          </cell>
          <cell r="F29">
            <v>0</v>
          </cell>
          <cell r="G29">
            <v>4195979.41</v>
          </cell>
        </row>
        <row r="30">
          <cell r="A30" t="str">
            <v>7700</v>
          </cell>
          <cell r="B30" t="str">
            <v>ZZ.ZZ</v>
          </cell>
          <cell r="C30" t="str">
            <v>Accum Depn - Leasehold Improve</v>
          </cell>
          <cell r="D30">
            <v>307550.86</v>
          </cell>
          <cell r="E30">
            <v>0</v>
          </cell>
          <cell r="F30">
            <v>38848.959999999999</v>
          </cell>
          <cell r="G30">
            <v>346399.82</v>
          </cell>
        </row>
        <row r="31">
          <cell r="A31" t="str">
            <v>7730</v>
          </cell>
          <cell r="B31" t="str">
            <v>ZZ.ZZ</v>
          </cell>
          <cell r="C31" t="str">
            <v>IA - Statutory Database</v>
          </cell>
          <cell r="D31">
            <v>860868.9</v>
          </cell>
          <cell r="E31">
            <v>0</v>
          </cell>
          <cell r="F31">
            <v>0</v>
          </cell>
          <cell r="G31">
            <v>860868.9</v>
          </cell>
        </row>
        <row r="32">
          <cell r="A32" t="str">
            <v>7731</v>
          </cell>
          <cell r="B32" t="str">
            <v>ZZ.ZZ</v>
          </cell>
          <cell r="C32" t="str">
            <v>IA - Acquired Software</v>
          </cell>
          <cell r="D32">
            <v>141878.56</v>
          </cell>
          <cell r="E32">
            <v>0</v>
          </cell>
          <cell r="F32">
            <v>0</v>
          </cell>
          <cell r="G32">
            <v>141878.56</v>
          </cell>
        </row>
        <row r="33">
          <cell r="A33" t="str">
            <v>7732</v>
          </cell>
          <cell r="B33" t="str">
            <v>ZZ.ZZ</v>
          </cell>
          <cell r="C33" t="str">
            <v>IA - Internally Gen, Software</v>
          </cell>
          <cell r="D33">
            <v>1910229.1300000001</v>
          </cell>
          <cell r="E33">
            <v>0</v>
          </cell>
          <cell r="F33">
            <v>0</v>
          </cell>
          <cell r="G33">
            <v>1910229.1300000001</v>
          </cell>
        </row>
        <row r="34">
          <cell r="A34" t="str">
            <v>7733</v>
          </cell>
          <cell r="B34" t="str">
            <v>ZZ.ZZ</v>
          </cell>
          <cell r="C34" t="str">
            <v>IA - Software WIP</v>
          </cell>
          <cell r="D34">
            <v>121761.5</v>
          </cell>
          <cell r="E34">
            <v>79834</v>
          </cell>
          <cell r="F34">
            <v>0</v>
          </cell>
          <cell r="G34">
            <v>201595.5</v>
          </cell>
        </row>
        <row r="35">
          <cell r="A35" t="str">
            <v>7740</v>
          </cell>
          <cell r="B35" t="str">
            <v>ZZ.ZZ</v>
          </cell>
          <cell r="C35" t="str">
            <v>Accum Amort-IA Purch Software</v>
          </cell>
          <cell r="D35">
            <v>136379.68</v>
          </cell>
          <cell r="E35">
            <v>0</v>
          </cell>
          <cell r="F35">
            <v>196.38</v>
          </cell>
          <cell r="G35">
            <v>136576.06</v>
          </cell>
        </row>
        <row r="36">
          <cell r="A36" t="str">
            <v>7750</v>
          </cell>
          <cell r="B36" t="str">
            <v>ZZ.ZZ</v>
          </cell>
          <cell r="C36" t="str">
            <v>Accum Amort-IA Devel Software</v>
          </cell>
          <cell r="D36">
            <v>1711404.43</v>
          </cell>
          <cell r="E36">
            <v>0</v>
          </cell>
          <cell r="F36">
            <v>13378.68</v>
          </cell>
          <cell r="G36">
            <v>1724783.11</v>
          </cell>
        </row>
        <row r="37">
          <cell r="A37" t="str">
            <v>8000</v>
          </cell>
          <cell r="B37" t="str">
            <v>ZZ.ZZ</v>
          </cell>
          <cell r="C37" t="str">
            <v>Payables - Employer Levies</v>
          </cell>
          <cell r="D37">
            <v>25638.16</v>
          </cell>
          <cell r="E37">
            <v>88457.49</v>
          </cell>
          <cell r="F37">
            <v>0</v>
          </cell>
          <cell r="G37">
            <v>-62819.33</v>
          </cell>
        </row>
        <row r="38">
          <cell r="A38" t="str">
            <v>8040</v>
          </cell>
          <cell r="B38" t="str">
            <v>ZZ.ZZ</v>
          </cell>
          <cell r="C38" t="str">
            <v>Misc Deduction Suspense</v>
          </cell>
          <cell r="D38">
            <v>204.95000000000002</v>
          </cell>
          <cell r="E38">
            <v>0</v>
          </cell>
          <cell r="F38">
            <v>0</v>
          </cell>
          <cell r="G38">
            <v>204.95000000000002</v>
          </cell>
        </row>
        <row r="39">
          <cell r="A39" t="str">
            <v>8050</v>
          </cell>
          <cell r="B39" t="str">
            <v>ZZ.ZZ</v>
          </cell>
          <cell r="C39" t="str">
            <v>Accumulated Leave</v>
          </cell>
          <cell r="D39">
            <v>1227256</v>
          </cell>
          <cell r="E39">
            <v>0</v>
          </cell>
          <cell r="F39">
            <v>70209</v>
          </cell>
          <cell r="G39">
            <v>1297465</v>
          </cell>
        </row>
        <row r="40">
          <cell r="A40" t="str">
            <v>8060</v>
          </cell>
          <cell r="B40" t="str">
            <v>ZZ.ZZ</v>
          </cell>
          <cell r="C40" t="str">
            <v>PAYE Suspense</v>
          </cell>
          <cell r="D40">
            <v>197327.80000000002</v>
          </cell>
          <cell r="E40">
            <v>26358.29</v>
          </cell>
          <cell r="F40">
            <v>0</v>
          </cell>
          <cell r="G40">
            <v>170969.51</v>
          </cell>
        </row>
        <row r="41">
          <cell r="A41" t="str">
            <v>8090</v>
          </cell>
          <cell r="B41" t="str">
            <v>ZZ.ZZ</v>
          </cell>
          <cell r="C41" t="str">
            <v>Payroll Clearing</v>
          </cell>
          <cell r="D41">
            <v>36498.980000000003</v>
          </cell>
          <cell r="E41">
            <v>0</v>
          </cell>
          <cell r="F41">
            <v>718.30000000000007</v>
          </cell>
          <cell r="G41">
            <v>37217.279999999999</v>
          </cell>
        </row>
        <row r="42">
          <cell r="A42" t="str">
            <v>8200</v>
          </cell>
          <cell r="B42" t="str">
            <v>ZZ.ZZ</v>
          </cell>
          <cell r="C42" t="str">
            <v>Income In Advance</v>
          </cell>
          <cell r="D42">
            <v>3640.44</v>
          </cell>
          <cell r="E42">
            <v>2083.63</v>
          </cell>
          <cell r="F42">
            <v>0</v>
          </cell>
          <cell r="G42">
            <v>1556.81</v>
          </cell>
        </row>
        <row r="43">
          <cell r="A43" t="str">
            <v>8205</v>
          </cell>
          <cell r="B43" t="str">
            <v>ZZ.ZZ</v>
          </cell>
          <cell r="C43" t="str">
            <v>Participation Levy</v>
          </cell>
          <cell r="D43">
            <v>-62458.26</v>
          </cell>
          <cell r="E43">
            <v>20819.420000000002</v>
          </cell>
          <cell r="F43">
            <v>0</v>
          </cell>
          <cell r="G43">
            <v>-83277.679999999993</v>
          </cell>
        </row>
        <row r="44">
          <cell r="A44" t="str">
            <v>8210</v>
          </cell>
          <cell r="B44" t="str">
            <v>ZZ.ZZ</v>
          </cell>
          <cell r="C44" t="str">
            <v>Accounts Payable</v>
          </cell>
          <cell r="D44">
            <v>370815.69</v>
          </cell>
          <cell r="E44">
            <v>0</v>
          </cell>
          <cell r="F44">
            <v>253315.39</v>
          </cell>
          <cell r="G44">
            <v>624131.07999999996</v>
          </cell>
        </row>
        <row r="45">
          <cell r="A45" t="str">
            <v>8220</v>
          </cell>
          <cell r="B45" t="str">
            <v>ZZ.ZZ</v>
          </cell>
          <cell r="C45" t="str">
            <v>Sundry Creditors</v>
          </cell>
          <cell r="D45">
            <v>473005.57</v>
          </cell>
          <cell r="E45">
            <v>0</v>
          </cell>
          <cell r="F45">
            <v>30413.22</v>
          </cell>
          <cell r="G45">
            <v>503418.79000000004</v>
          </cell>
        </row>
        <row r="46">
          <cell r="A46" t="str">
            <v>8225</v>
          </cell>
          <cell r="B46" t="str">
            <v>ZZ.ZZ</v>
          </cell>
          <cell r="C46" t="str">
            <v>Employee Creditors</v>
          </cell>
          <cell r="D46">
            <v>567160</v>
          </cell>
          <cell r="E46">
            <v>189560</v>
          </cell>
          <cell r="F46">
            <v>0</v>
          </cell>
          <cell r="G46">
            <v>377600</v>
          </cell>
        </row>
        <row r="47">
          <cell r="A47" t="str">
            <v>8231</v>
          </cell>
          <cell r="B47" t="str">
            <v>ZZ.ZZ</v>
          </cell>
          <cell r="C47" t="str">
            <v>GST 15% on Receipts</v>
          </cell>
          <cell r="D47">
            <v>375858.12</v>
          </cell>
          <cell r="E47">
            <v>45381.82</v>
          </cell>
          <cell r="F47">
            <v>0</v>
          </cell>
          <cell r="G47">
            <v>330476.3</v>
          </cell>
        </row>
        <row r="48">
          <cell r="A48" t="str">
            <v>8241</v>
          </cell>
          <cell r="B48" t="str">
            <v>ZZ.ZZ</v>
          </cell>
          <cell r="C48" t="str">
            <v>GST 15% on Payments</v>
          </cell>
          <cell r="D48">
            <v>171549.31</v>
          </cell>
          <cell r="E48">
            <v>923.46</v>
          </cell>
          <cell r="F48">
            <v>0</v>
          </cell>
          <cell r="G48">
            <v>172472.77</v>
          </cell>
        </row>
        <row r="49">
          <cell r="A49" t="str">
            <v>8255</v>
          </cell>
          <cell r="B49" t="str">
            <v>ZZ.ZZ</v>
          </cell>
          <cell r="C49" t="str">
            <v>Current Crown Term Loan</v>
          </cell>
          <cell r="D49">
            <v>400775.81</v>
          </cell>
          <cell r="E49">
            <v>0</v>
          </cell>
          <cell r="F49">
            <v>23450.91</v>
          </cell>
          <cell r="G49">
            <v>424226.72000000003</v>
          </cell>
        </row>
        <row r="50">
          <cell r="A50" t="str">
            <v>8265</v>
          </cell>
          <cell r="B50" t="str">
            <v>ZZ.ZZ</v>
          </cell>
          <cell r="C50" t="str">
            <v>Aviation House Make Good Provn</v>
          </cell>
          <cell r="D50">
            <v>47700</v>
          </cell>
          <cell r="E50">
            <v>0</v>
          </cell>
          <cell r="F50">
            <v>0</v>
          </cell>
          <cell r="G50">
            <v>47700</v>
          </cell>
        </row>
        <row r="51">
          <cell r="A51" t="str">
            <v>8300</v>
          </cell>
          <cell r="B51" t="str">
            <v>ZZ.ZZ</v>
          </cell>
          <cell r="C51" t="str">
            <v>ASL Account</v>
          </cell>
          <cell r="D51">
            <v>0</v>
          </cell>
          <cell r="E51">
            <v>0</v>
          </cell>
          <cell r="F51">
            <v>2304.2400000000002</v>
          </cell>
          <cell r="G51">
            <v>2304.2399999999998</v>
          </cell>
        </row>
        <row r="52">
          <cell r="A52" t="str">
            <v>8400</v>
          </cell>
          <cell r="B52" t="str">
            <v>ZZ.ZZ</v>
          </cell>
          <cell r="C52" t="str">
            <v>Infringement Fees to Cown</v>
          </cell>
          <cell r="D52">
            <v>4099.2</v>
          </cell>
          <cell r="E52">
            <v>1893.48</v>
          </cell>
          <cell r="F52">
            <v>0</v>
          </cell>
          <cell r="G52">
            <v>2205.7199999999998</v>
          </cell>
        </row>
        <row r="53">
          <cell r="A53" t="str">
            <v>9020</v>
          </cell>
          <cell r="B53" t="str">
            <v>AL.AC</v>
          </cell>
          <cell r="C53" t="str">
            <v>Taxpayers Equity</v>
          </cell>
          <cell r="D53">
            <v>720324.85</v>
          </cell>
          <cell r="E53">
            <v>0</v>
          </cell>
          <cell r="F53">
            <v>0</v>
          </cell>
          <cell r="G53">
            <v>720324.85</v>
          </cell>
        </row>
        <row r="54">
          <cell r="A54" t="str">
            <v>9020</v>
          </cell>
          <cell r="B54" t="str">
            <v>AL.FC</v>
          </cell>
          <cell r="C54" t="str">
            <v>Taxpayers Equity</v>
          </cell>
          <cell r="D54">
            <v>-1627009.18</v>
          </cell>
          <cell r="E54">
            <v>0</v>
          </cell>
          <cell r="F54">
            <v>0</v>
          </cell>
          <cell r="G54">
            <v>-1627009.18</v>
          </cell>
        </row>
        <row r="55">
          <cell r="A55" t="str">
            <v>9020</v>
          </cell>
          <cell r="B55" t="str">
            <v>AL.MC</v>
          </cell>
          <cell r="C55" t="str">
            <v>Taxpayers Equity</v>
          </cell>
          <cell r="D55">
            <v>-303234.7</v>
          </cell>
          <cell r="E55">
            <v>0</v>
          </cell>
          <cell r="F55">
            <v>0</v>
          </cell>
          <cell r="G55">
            <v>-303234.7</v>
          </cell>
        </row>
        <row r="56">
          <cell r="A56" t="str">
            <v>9020</v>
          </cell>
          <cell r="B56" t="str">
            <v>AL.MG</v>
          </cell>
          <cell r="C56" t="str">
            <v>Taxpayers Equity</v>
          </cell>
          <cell r="D56">
            <v>425393.68</v>
          </cell>
          <cell r="E56">
            <v>0</v>
          </cell>
          <cell r="F56">
            <v>0</v>
          </cell>
          <cell r="G56">
            <v>425393.68</v>
          </cell>
        </row>
        <row r="57">
          <cell r="A57" t="str">
            <v>9020</v>
          </cell>
          <cell r="B57" t="str">
            <v>BA.01</v>
          </cell>
          <cell r="C57" t="str">
            <v>Taxpayers Equity</v>
          </cell>
          <cell r="D57">
            <v>0.34</v>
          </cell>
          <cell r="E57">
            <v>0</v>
          </cell>
          <cell r="F57">
            <v>0</v>
          </cell>
          <cell r="G57">
            <v>0.34</v>
          </cell>
        </row>
        <row r="58">
          <cell r="A58" t="str">
            <v>9020</v>
          </cell>
          <cell r="B58" t="str">
            <v>BA.02</v>
          </cell>
          <cell r="C58" t="str">
            <v>Taxpayers Equity</v>
          </cell>
          <cell r="D58">
            <v>0.04</v>
          </cell>
          <cell r="E58">
            <v>0</v>
          </cell>
          <cell r="F58">
            <v>0</v>
          </cell>
          <cell r="G58">
            <v>0.04</v>
          </cell>
        </row>
        <row r="59">
          <cell r="A59" t="str">
            <v>9020</v>
          </cell>
          <cell r="B59" t="str">
            <v>BA.03</v>
          </cell>
          <cell r="C59" t="str">
            <v>Taxpayers Equity</v>
          </cell>
          <cell r="D59">
            <v>143405</v>
          </cell>
          <cell r="E59">
            <v>0</v>
          </cell>
          <cell r="F59">
            <v>0</v>
          </cell>
          <cell r="G59">
            <v>143405</v>
          </cell>
        </row>
        <row r="60">
          <cell r="A60" t="str">
            <v>9020</v>
          </cell>
          <cell r="B60" t="str">
            <v>BA.16</v>
          </cell>
          <cell r="C60" t="str">
            <v>Taxpayers Equity</v>
          </cell>
          <cell r="D60">
            <v>104850.99</v>
          </cell>
          <cell r="E60">
            <v>0</v>
          </cell>
          <cell r="F60">
            <v>0</v>
          </cell>
          <cell r="G60">
            <v>104850.99</v>
          </cell>
        </row>
        <row r="61">
          <cell r="A61" t="str">
            <v>9020</v>
          </cell>
          <cell r="B61" t="str">
            <v>BA.BC</v>
          </cell>
          <cell r="C61" t="str">
            <v>Taxpayers Equity</v>
          </cell>
          <cell r="D61">
            <v>849.41</v>
          </cell>
          <cell r="E61">
            <v>0</v>
          </cell>
          <cell r="F61">
            <v>0</v>
          </cell>
          <cell r="G61">
            <v>849.41</v>
          </cell>
        </row>
        <row r="62">
          <cell r="A62" t="str">
            <v>9020</v>
          </cell>
          <cell r="B62" t="str">
            <v>BA.MG</v>
          </cell>
          <cell r="C62" t="str">
            <v>Taxpayers Equity</v>
          </cell>
          <cell r="D62">
            <v>512880.37</v>
          </cell>
          <cell r="E62">
            <v>0</v>
          </cell>
          <cell r="F62">
            <v>0</v>
          </cell>
          <cell r="G62">
            <v>512880.37</v>
          </cell>
        </row>
        <row r="63">
          <cell r="A63" t="str">
            <v>9020</v>
          </cell>
          <cell r="B63" t="str">
            <v>BA.OO</v>
          </cell>
          <cell r="C63" t="str">
            <v>Taxpayers Equity</v>
          </cell>
          <cell r="D63">
            <v>-0.26000000000021828</v>
          </cell>
          <cell r="E63">
            <v>0</v>
          </cell>
          <cell r="F63">
            <v>0</v>
          </cell>
          <cell r="G63">
            <v>-0.26000000000021828</v>
          </cell>
        </row>
        <row r="64">
          <cell r="A64" t="str">
            <v>9020</v>
          </cell>
          <cell r="B64" t="str">
            <v>BS.AK</v>
          </cell>
          <cell r="C64" t="str">
            <v>Taxpayers Equity</v>
          </cell>
          <cell r="D64">
            <v>-3.48</v>
          </cell>
          <cell r="E64">
            <v>0</v>
          </cell>
          <cell r="F64">
            <v>0</v>
          </cell>
          <cell r="G64">
            <v>-3.48</v>
          </cell>
        </row>
        <row r="65">
          <cell r="A65" t="str">
            <v>9020</v>
          </cell>
          <cell r="B65" t="str">
            <v>BS.CH</v>
          </cell>
          <cell r="C65" t="str">
            <v>Taxpayers Equity</v>
          </cell>
          <cell r="D65">
            <v>-4.3099999999999996</v>
          </cell>
          <cell r="E65">
            <v>0</v>
          </cell>
          <cell r="F65">
            <v>0</v>
          </cell>
          <cell r="G65">
            <v>-4.3099999999999996</v>
          </cell>
        </row>
        <row r="66">
          <cell r="A66" t="str">
            <v>9020</v>
          </cell>
          <cell r="B66" t="str">
            <v>BS.FM</v>
          </cell>
          <cell r="C66" t="str">
            <v>Taxpayers Equity</v>
          </cell>
          <cell r="D66">
            <v>1477495.93</v>
          </cell>
          <cell r="E66">
            <v>0</v>
          </cell>
          <cell r="F66">
            <v>0</v>
          </cell>
          <cell r="G66">
            <v>1477495.93</v>
          </cell>
        </row>
        <row r="67">
          <cell r="A67" t="str">
            <v>9020</v>
          </cell>
          <cell r="B67" t="str">
            <v>BS.FS</v>
          </cell>
          <cell r="C67" t="str">
            <v>Taxpayers Equity</v>
          </cell>
          <cell r="D67">
            <v>11048.35</v>
          </cell>
          <cell r="E67">
            <v>0</v>
          </cell>
          <cell r="F67">
            <v>0</v>
          </cell>
          <cell r="G67">
            <v>11048.35</v>
          </cell>
        </row>
        <row r="68">
          <cell r="A68" t="str">
            <v>9020</v>
          </cell>
          <cell r="B68" t="str">
            <v>BS.HI</v>
          </cell>
          <cell r="C68" t="str">
            <v>Taxpayers Equity</v>
          </cell>
          <cell r="D68">
            <v>2064.77</v>
          </cell>
          <cell r="E68">
            <v>0</v>
          </cell>
          <cell r="F68">
            <v>0</v>
          </cell>
          <cell r="G68">
            <v>2064.77</v>
          </cell>
        </row>
        <row r="69">
          <cell r="A69" t="str">
            <v>9020</v>
          </cell>
          <cell r="B69" t="str">
            <v>BS.HR</v>
          </cell>
          <cell r="C69" t="str">
            <v>Taxpayers Equity</v>
          </cell>
          <cell r="D69">
            <v>852.6299999999992</v>
          </cell>
          <cell r="E69">
            <v>0</v>
          </cell>
          <cell r="F69">
            <v>0</v>
          </cell>
          <cell r="G69">
            <v>852.6299999999992</v>
          </cell>
        </row>
        <row r="70">
          <cell r="A70" t="str">
            <v>9020</v>
          </cell>
          <cell r="B70" t="str">
            <v>BS.KM</v>
          </cell>
          <cell r="C70" t="str">
            <v>Taxpayers Equity</v>
          </cell>
          <cell r="D70">
            <v>3608.96</v>
          </cell>
          <cell r="E70">
            <v>0</v>
          </cell>
          <cell r="F70">
            <v>0</v>
          </cell>
          <cell r="G70">
            <v>3608.96</v>
          </cell>
        </row>
        <row r="71">
          <cell r="A71" t="str">
            <v>9020</v>
          </cell>
          <cell r="B71" t="str">
            <v>BS.MG</v>
          </cell>
          <cell r="C71" t="str">
            <v>Taxpayers Equity</v>
          </cell>
          <cell r="D71">
            <v>1460.91</v>
          </cell>
          <cell r="E71">
            <v>0</v>
          </cell>
          <cell r="F71">
            <v>0</v>
          </cell>
          <cell r="G71">
            <v>1460.91</v>
          </cell>
        </row>
        <row r="72">
          <cell r="A72" t="str">
            <v>9020</v>
          </cell>
          <cell r="B72" t="str">
            <v>BS.MI</v>
          </cell>
          <cell r="C72" t="str">
            <v>Taxpayers Equity</v>
          </cell>
          <cell r="D72">
            <v>97285.040000000008</v>
          </cell>
          <cell r="E72">
            <v>0</v>
          </cell>
          <cell r="F72">
            <v>0</v>
          </cell>
          <cell r="G72">
            <v>97285.040000000008</v>
          </cell>
        </row>
        <row r="73">
          <cell r="A73" t="str">
            <v>9020</v>
          </cell>
          <cell r="B73" t="str">
            <v>BS.PR</v>
          </cell>
          <cell r="C73" t="str">
            <v>Taxpayers Equity</v>
          </cell>
          <cell r="D73">
            <v>-194857.12</v>
          </cell>
          <cell r="E73">
            <v>0</v>
          </cell>
          <cell r="F73">
            <v>0</v>
          </cell>
          <cell r="G73">
            <v>-194857.12</v>
          </cell>
        </row>
        <row r="74">
          <cell r="A74" t="str">
            <v>9020</v>
          </cell>
          <cell r="B74" t="str">
            <v>BS.PS</v>
          </cell>
          <cell r="C74" t="str">
            <v>Taxpayers Equity</v>
          </cell>
          <cell r="D74">
            <v>2.5</v>
          </cell>
          <cell r="E74">
            <v>0</v>
          </cell>
          <cell r="F74">
            <v>0</v>
          </cell>
          <cell r="G74">
            <v>2.5</v>
          </cell>
        </row>
        <row r="75">
          <cell r="A75" t="str">
            <v>9020</v>
          </cell>
          <cell r="B75" t="str">
            <v>BS.SD</v>
          </cell>
          <cell r="C75" t="str">
            <v>Taxpayers Equity</v>
          </cell>
          <cell r="D75">
            <v>-0.1499999999996362</v>
          </cell>
          <cell r="E75">
            <v>0</v>
          </cell>
          <cell r="F75">
            <v>0</v>
          </cell>
          <cell r="G75">
            <v>-0.1499999999996362</v>
          </cell>
        </row>
        <row r="76">
          <cell r="A76" t="str">
            <v>9020</v>
          </cell>
          <cell r="B76" t="str">
            <v>BS.SM</v>
          </cell>
          <cell r="C76" t="str">
            <v>Taxpayers Equity</v>
          </cell>
          <cell r="D76">
            <v>55370.630000000005</v>
          </cell>
          <cell r="E76">
            <v>0</v>
          </cell>
          <cell r="F76">
            <v>0</v>
          </cell>
          <cell r="G76">
            <v>55370.630000000005</v>
          </cell>
        </row>
        <row r="77">
          <cell r="A77" t="str">
            <v>9020</v>
          </cell>
          <cell r="B77" t="str">
            <v>BS.SS</v>
          </cell>
          <cell r="C77" t="str">
            <v>Taxpayers Equity</v>
          </cell>
          <cell r="D77">
            <v>56.489999999999782</v>
          </cell>
          <cell r="E77">
            <v>0</v>
          </cell>
          <cell r="F77">
            <v>0</v>
          </cell>
          <cell r="G77">
            <v>56.489999999999782</v>
          </cell>
        </row>
        <row r="78">
          <cell r="A78" t="str">
            <v>9020</v>
          </cell>
          <cell r="B78" t="str">
            <v>GA.AW</v>
          </cell>
          <cell r="C78" t="str">
            <v>Taxpayers Equity</v>
          </cell>
          <cell r="D78">
            <v>771932.63</v>
          </cell>
          <cell r="E78">
            <v>0</v>
          </cell>
          <cell r="F78">
            <v>0</v>
          </cell>
          <cell r="G78">
            <v>771932.63</v>
          </cell>
        </row>
        <row r="79">
          <cell r="A79" t="str">
            <v>9020</v>
          </cell>
          <cell r="B79" t="str">
            <v>GA.FC</v>
          </cell>
          <cell r="C79" t="str">
            <v>Taxpayers Equity</v>
          </cell>
          <cell r="D79">
            <v>253332.30000000002</v>
          </cell>
          <cell r="E79">
            <v>0</v>
          </cell>
          <cell r="F79">
            <v>0</v>
          </cell>
          <cell r="G79">
            <v>253332.30000000002</v>
          </cell>
        </row>
        <row r="80">
          <cell r="A80" t="str">
            <v>9020</v>
          </cell>
          <cell r="B80" t="str">
            <v>GA.MG</v>
          </cell>
          <cell r="C80" t="str">
            <v>Taxpayers Equity</v>
          </cell>
          <cell r="D80">
            <v>-232090.67</v>
          </cell>
          <cell r="E80">
            <v>0</v>
          </cell>
          <cell r="F80">
            <v>0</v>
          </cell>
          <cell r="G80">
            <v>-232090.67</v>
          </cell>
        </row>
        <row r="81">
          <cell r="A81" t="str">
            <v>9020</v>
          </cell>
          <cell r="B81" t="str">
            <v>GA.RC</v>
          </cell>
          <cell r="C81" t="str">
            <v>Taxpayers Equity</v>
          </cell>
          <cell r="D81">
            <v>47225.68</v>
          </cell>
          <cell r="E81">
            <v>0</v>
          </cell>
          <cell r="F81">
            <v>0</v>
          </cell>
          <cell r="G81">
            <v>47225.68</v>
          </cell>
        </row>
        <row r="82">
          <cell r="A82" t="str">
            <v>9020</v>
          </cell>
          <cell r="B82" t="str">
            <v>GA.SE</v>
          </cell>
          <cell r="C82" t="str">
            <v>Taxpayers Equity</v>
          </cell>
          <cell r="D82">
            <v>591410.63</v>
          </cell>
          <cell r="E82">
            <v>0</v>
          </cell>
          <cell r="F82">
            <v>0</v>
          </cell>
          <cell r="G82">
            <v>591410.63</v>
          </cell>
        </row>
        <row r="83">
          <cell r="A83" t="str">
            <v>9020</v>
          </cell>
          <cell r="B83" t="str">
            <v>GA.SR</v>
          </cell>
          <cell r="C83" t="str">
            <v>Taxpayers Equity</v>
          </cell>
          <cell r="D83">
            <v>-389265.42</v>
          </cell>
          <cell r="E83">
            <v>0</v>
          </cell>
          <cell r="F83">
            <v>0</v>
          </cell>
          <cell r="G83">
            <v>-389265.42</v>
          </cell>
        </row>
        <row r="84">
          <cell r="A84" t="str">
            <v>9020</v>
          </cell>
          <cell r="B84" t="str">
            <v>GS.AP</v>
          </cell>
          <cell r="C84" t="str">
            <v>Taxpayers Equity</v>
          </cell>
          <cell r="D84">
            <v>-534504.53</v>
          </cell>
          <cell r="E84">
            <v>0</v>
          </cell>
          <cell r="F84">
            <v>0</v>
          </cell>
          <cell r="G84">
            <v>-534504.53</v>
          </cell>
        </row>
        <row r="85">
          <cell r="A85" t="str">
            <v>9020</v>
          </cell>
          <cell r="B85" t="str">
            <v>GS.BP</v>
          </cell>
          <cell r="C85" t="str">
            <v>Taxpayers Equity</v>
          </cell>
          <cell r="D85">
            <v>151.38000000000011</v>
          </cell>
          <cell r="E85">
            <v>0</v>
          </cell>
          <cell r="F85">
            <v>0</v>
          </cell>
          <cell r="G85">
            <v>151.38000000000011</v>
          </cell>
        </row>
        <row r="86">
          <cell r="A86" t="str">
            <v>9020</v>
          </cell>
          <cell r="B86" t="str">
            <v>GS.FR</v>
          </cell>
          <cell r="C86" t="str">
            <v>Taxpayers Equity</v>
          </cell>
          <cell r="D86">
            <v>-366165.87</v>
          </cell>
          <cell r="E86">
            <v>0</v>
          </cell>
          <cell r="F86">
            <v>0</v>
          </cell>
          <cell r="G86">
            <v>-366165.87</v>
          </cell>
        </row>
        <row r="87">
          <cell r="A87" t="str">
            <v>9020</v>
          </cell>
          <cell r="B87" t="str">
            <v>GS.MG</v>
          </cell>
          <cell r="C87" t="str">
            <v>Taxpayers Equity</v>
          </cell>
          <cell r="D87">
            <v>928259.19000000006</v>
          </cell>
          <cell r="E87">
            <v>0</v>
          </cell>
          <cell r="F87">
            <v>0</v>
          </cell>
          <cell r="G87">
            <v>928259.19000000006</v>
          </cell>
        </row>
        <row r="88">
          <cell r="A88" t="str">
            <v>9020</v>
          </cell>
          <cell r="B88" t="str">
            <v>GS.PA</v>
          </cell>
          <cell r="C88" t="str">
            <v>Taxpayers Equity</v>
          </cell>
          <cell r="D88">
            <v>-1454365.93</v>
          </cell>
          <cell r="E88">
            <v>0</v>
          </cell>
          <cell r="F88">
            <v>0</v>
          </cell>
          <cell r="G88">
            <v>-1454365.93</v>
          </cell>
        </row>
        <row r="89">
          <cell r="A89" t="str">
            <v>9020</v>
          </cell>
          <cell r="B89" t="str">
            <v>GS.RR</v>
          </cell>
          <cell r="C89" t="str">
            <v>Taxpayers Equity</v>
          </cell>
          <cell r="D89">
            <v>-798415.64</v>
          </cell>
          <cell r="E89">
            <v>0</v>
          </cell>
          <cell r="F89">
            <v>0</v>
          </cell>
          <cell r="G89">
            <v>-798415.64</v>
          </cell>
        </row>
        <row r="90">
          <cell r="A90" t="str">
            <v>9020</v>
          </cell>
          <cell r="B90" t="str">
            <v>LC.MG</v>
          </cell>
          <cell r="C90" t="str">
            <v>Taxpayers Equity</v>
          </cell>
          <cell r="D90">
            <v>73526.59</v>
          </cell>
          <cell r="E90">
            <v>0</v>
          </cell>
          <cell r="F90">
            <v>0</v>
          </cell>
          <cell r="G90">
            <v>73526.59</v>
          </cell>
        </row>
        <row r="91">
          <cell r="A91" t="str">
            <v>9020</v>
          </cell>
          <cell r="B91" t="str">
            <v>SC.AS</v>
          </cell>
          <cell r="C91" t="str">
            <v>Taxpayers Equity</v>
          </cell>
          <cell r="D91">
            <v>-2093306.4999999998</v>
          </cell>
          <cell r="E91">
            <v>0</v>
          </cell>
          <cell r="F91">
            <v>0</v>
          </cell>
          <cell r="G91">
            <v>-2093306.4999999998</v>
          </cell>
        </row>
        <row r="92">
          <cell r="A92" t="str">
            <v>9020</v>
          </cell>
          <cell r="B92" t="str">
            <v>SC.MG</v>
          </cell>
          <cell r="C92" t="str">
            <v>Taxpayers Equity</v>
          </cell>
          <cell r="D92">
            <v>91443.040000000008</v>
          </cell>
          <cell r="E92">
            <v>0</v>
          </cell>
          <cell r="F92">
            <v>0</v>
          </cell>
          <cell r="G92">
            <v>91443.040000000008</v>
          </cell>
        </row>
        <row r="93">
          <cell r="A93" t="str">
            <v>9020</v>
          </cell>
          <cell r="B93" t="str">
            <v>SC.MU</v>
          </cell>
          <cell r="C93" t="str">
            <v>Taxpayers Equity</v>
          </cell>
          <cell r="D93">
            <v>1059694.6100000001</v>
          </cell>
          <cell r="E93">
            <v>0</v>
          </cell>
          <cell r="F93">
            <v>0</v>
          </cell>
          <cell r="G93">
            <v>1059694.6100000001</v>
          </cell>
        </row>
        <row r="94">
          <cell r="A94" t="str">
            <v>9020</v>
          </cell>
          <cell r="B94" t="str">
            <v>SC.PL</v>
          </cell>
          <cell r="C94" t="str">
            <v>Taxpayers Equity</v>
          </cell>
          <cell r="D94">
            <v>-194751.09</v>
          </cell>
          <cell r="E94">
            <v>0</v>
          </cell>
          <cell r="F94">
            <v>0</v>
          </cell>
          <cell r="G94">
            <v>-194751.09</v>
          </cell>
        </row>
        <row r="95">
          <cell r="A95" t="str">
            <v>9020</v>
          </cell>
          <cell r="B95" t="str">
            <v>SC.SC</v>
          </cell>
          <cell r="C95" t="str">
            <v>Taxpayers Equity</v>
          </cell>
          <cell r="D95">
            <v>763586.6</v>
          </cell>
          <cell r="E95">
            <v>0</v>
          </cell>
          <cell r="F95">
            <v>0</v>
          </cell>
          <cell r="G95">
            <v>763586.6</v>
          </cell>
        </row>
        <row r="96">
          <cell r="A96" t="str">
            <v>9020</v>
          </cell>
          <cell r="B96" t="str">
            <v>SC.SH</v>
          </cell>
          <cell r="C96" t="str">
            <v>Taxpayers Equity</v>
          </cell>
          <cell r="D96">
            <v>109328.29000000001</v>
          </cell>
          <cell r="E96">
            <v>0</v>
          </cell>
          <cell r="F96">
            <v>0</v>
          </cell>
          <cell r="G96">
            <v>109328.29000000001</v>
          </cell>
        </row>
        <row r="97">
          <cell r="A97" t="str">
            <v>9020</v>
          </cell>
          <cell r="B97" t="str">
            <v>SF.01</v>
          </cell>
          <cell r="C97" t="str">
            <v>Taxpayers Equity</v>
          </cell>
          <cell r="D97">
            <v>-27881.25</v>
          </cell>
          <cell r="E97">
            <v>0</v>
          </cell>
          <cell r="F97">
            <v>0</v>
          </cell>
          <cell r="G97">
            <v>-27881.25</v>
          </cell>
        </row>
        <row r="98">
          <cell r="A98" t="str">
            <v>9020</v>
          </cell>
          <cell r="B98" t="str">
            <v>SF.LE</v>
          </cell>
          <cell r="C98" t="str">
            <v>Taxpayers Equity</v>
          </cell>
          <cell r="D98">
            <v>205018.65</v>
          </cell>
          <cell r="E98">
            <v>0</v>
          </cell>
          <cell r="F98">
            <v>0</v>
          </cell>
          <cell r="G98">
            <v>205018.65</v>
          </cell>
        </row>
        <row r="99">
          <cell r="A99" t="str">
            <v>9020</v>
          </cell>
          <cell r="B99" t="str">
            <v>SF.MG</v>
          </cell>
          <cell r="C99" t="str">
            <v>Taxpayers Equity</v>
          </cell>
          <cell r="D99">
            <v>-193987.23</v>
          </cell>
          <cell r="E99">
            <v>0</v>
          </cell>
          <cell r="F99">
            <v>0</v>
          </cell>
          <cell r="G99">
            <v>-193987.23</v>
          </cell>
        </row>
        <row r="100">
          <cell r="A100" t="str">
            <v>9020</v>
          </cell>
          <cell r="B100" t="str">
            <v>SF.SA</v>
          </cell>
          <cell r="C100" t="str">
            <v>Taxpayers Equity</v>
          </cell>
          <cell r="D100">
            <v>785552.81</v>
          </cell>
          <cell r="E100">
            <v>0</v>
          </cell>
          <cell r="F100">
            <v>0</v>
          </cell>
          <cell r="G100">
            <v>785552.81</v>
          </cell>
        </row>
        <row r="101">
          <cell r="A101" t="str">
            <v>9020</v>
          </cell>
          <cell r="B101" t="str">
            <v>SF.SE</v>
          </cell>
          <cell r="C101" t="str">
            <v>Taxpayers Equity</v>
          </cell>
          <cell r="D101">
            <v>-1177749</v>
          </cell>
          <cell r="E101">
            <v>0</v>
          </cell>
          <cell r="F101">
            <v>0</v>
          </cell>
          <cell r="G101">
            <v>-1177749</v>
          </cell>
        </row>
        <row r="102">
          <cell r="A102" t="str">
            <v>9020</v>
          </cell>
          <cell r="B102" t="str">
            <v>SF.SI</v>
          </cell>
          <cell r="C102" t="str">
            <v>Taxpayers Equity</v>
          </cell>
          <cell r="D102">
            <v>276582.32</v>
          </cell>
          <cell r="E102">
            <v>0</v>
          </cell>
          <cell r="F102">
            <v>0</v>
          </cell>
          <cell r="G102">
            <v>276582.32</v>
          </cell>
        </row>
        <row r="103">
          <cell r="A103" t="str">
            <v>9020</v>
          </cell>
          <cell r="B103" t="str">
            <v>ZZ.ZZ</v>
          </cell>
          <cell r="C103" t="str">
            <v>Taxpayers Equity</v>
          </cell>
          <cell r="D103">
            <v>14678220.960000001</v>
          </cell>
          <cell r="E103">
            <v>0</v>
          </cell>
          <cell r="F103">
            <v>0</v>
          </cell>
          <cell r="G103">
            <v>14678220.960000001</v>
          </cell>
        </row>
        <row r="104">
          <cell r="A104" t="str">
            <v>9030</v>
          </cell>
          <cell r="B104" t="str">
            <v>AL.AC</v>
          </cell>
          <cell r="C104" t="str">
            <v>YTD Profit or Loss A/C</v>
          </cell>
          <cell r="D104">
            <v>-290229.96999999997</v>
          </cell>
          <cell r="E104">
            <v>156514.51999999999</v>
          </cell>
          <cell r="F104">
            <v>0</v>
          </cell>
          <cell r="G104">
            <v>-446744.49</v>
          </cell>
        </row>
        <row r="105">
          <cell r="A105" t="str">
            <v>9030</v>
          </cell>
          <cell r="B105" t="str">
            <v>AL.FC</v>
          </cell>
          <cell r="C105" t="str">
            <v>YTD Profit or Loss A/C</v>
          </cell>
          <cell r="D105">
            <v>-353592.47000000003</v>
          </cell>
          <cell r="E105">
            <v>141142.06</v>
          </cell>
          <cell r="F105">
            <v>0</v>
          </cell>
          <cell r="G105">
            <v>-494734.53</v>
          </cell>
        </row>
        <row r="106">
          <cell r="A106" t="str">
            <v>9030</v>
          </cell>
          <cell r="B106" t="str">
            <v>AL.MC</v>
          </cell>
          <cell r="C106" t="str">
            <v>YTD Profit or Loss A/C</v>
          </cell>
          <cell r="D106">
            <v>-279410.03999999998</v>
          </cell>
          <cell r="E106">
            <v>108475.78</v>
          </cell>
          <cell r="F106">
            <v>0</v>
          </cell>
          <cell r="G106">
            <v>-387885.82</v>
          </cell>
        </row>
        <row r="107">
          <cell r="A107" t="str">
            <v>9030</v>
          </cell>
          <cell r="B107" t="str">
            <v>AL.MG</v>
          </cell>
          <cell r="C107" t="str">
            <v>YTD Profit or Loss A/C</v>
          </cell>
          <cell r="D107">
            <v>-88607.790000000008</v>
          </cell>
          <cell r="E107">
            <v>25275.75</v>
          </cell>
          <cell r="F107">
            <v>0</v>
          </cell>
          <cell r="G107">
            <v>-113883.54000000001</v>
          </cell>
        </row>
        <row r="108">
          <cell r="A108" t="str">
            <v>9030</v>
          </cell>
          <cell r="B108" t="str">
            <v>BA.01</v>
          </cell>
          <cell r="C108" t="str">
            <v>YTD Profit or Loss A/C</v>
          </cell>
          <cell r="D108">
            <v>0.42</v>
          </cell>
          <cell r="E108">
            <v>0.97</v>
          </cell>
          <cell r="F108">
            <v>0</v>
          </cell>
          <cell r="G108">
            <v>-0.55000000000000004</v>
          </cell>
        </row>
        <row r="109">
          <cell r="A109" t="str">
            <v>9030</v>
          </cell>
          <cell r="B109" t="str">
            <v>BA.04</v>
          </cell>
          <cell r="C109" t="str">
            <v>YTD Profit or Loss A/C</v>
          </cell>
          <cell r="D109">
            <v>-0.13</v>
          </cell>
          <cell r="E109">
            <v>0</v>
          </cell>
          <cell r="F109">
            <v>0</v>
          </cell>
          <cell r="G109">
            <v>-0.13</v>
          </cell>
        </row>
        <row r="110">
          <cell r="A110" t="str">
            <v>9030</v>
          </cell>
          <cell r="B110" t="str">
            <v>BA.16</v>
          </cell>
          <cell r="C110" t="str">
            <v>YTD Profit or Loss A/C</v>
          </cell>
          <cell r="D110">
            <v>1.07</v>
          </cell>
          <cell r="E110">
            <v>0.52</v>
          </cell>
          <cell r="F110">
            <v>0</v>
          </cell>
          <cell r="G110">
            <v>0.55000000000000004</v>
          </cell>
        </row>
        <row r="111">
          <cell r="A111" t="str">
            <v>9030</v>
          </cell>
          <cell r="B111" t="str">
            <v>BA.BC</v>
          </cell>
          <cell r="C111" t="str">
            <v>YTD Profit or Loss A/C</v>
          </cell>
          <cell r="D111">
            <v>0.96</v>
          </cell>
          <cell r="E111">
            <v>1.55</v>
          </cell>
          <cell r="F111">
            <v>0</v>
          </cell>
          <cell r="G111">
            <v>-0.59</v>
          </cell>
        </row>
        <row r="112">
          <cell r="A112" t="str">
            <v>9030</v>
          </cell>
          <cell r="B112" t="str">
            <v>BA.MG</v>
          </cell>
          <cell r="C112" t="str">
            <v>YTD Profit or Loss A/C</v>
          </cell>
          <cell r="D112">
            <v>1.42</v>
          </cell>
          <cell r="E112">
            <v>0.3</v>
          </cell>
          <cell r="F112">
            <v>0</v>
          </cell>
          <cell r="G112">
            <v>1.1200000000000001</v>
          </cell>
        </row>
        <row r="113">
          <cell r="A113" t="str">
            <v>9030</v>
          </cell>
          <cell r="B113" t="str">
            <v>BA.OO</v>
          </cell>
          <cell r="C113" t="str">
            <v>YTD Profit or Loss A/C</v>
          </cell>
          <cell r="D113">
            <v>0.22</v>
          </cell>
          <cell r="E113">
            <v>0</v>
          </cell>
          <cell r="F113">
            <v>0</v>
          </cell>
          <cell r="G113">
            <v>0.22</v>
          </cell>
        </row>
        <row r="114">
          <cell r="A114" t="str">
            <v>9030</v>
          </cell>
          <cell r="B114" t="str">
            <v>BS.03</v>
          </cell>
          <cell r="C114" t="str">
            <v>YTD Profit or Loss A/C</v>
          </cell>
          <cell r="D114">
            <v>0.25</v>
          </cell>
          <cell r="E114">
            <v>0</v>
          </cell>
          <cell r="F114">
            <v>0</v>
          </cell>
          <cell r="G114">
            <v>0.25</v>
          </cell>
        </row>
        <row r="115">
          <cell r="A115" t="str">
            <v>9030</v>
          </cell>
          <cell r="B115" t="str">
            <v>BS.AK</v>
          </cell>
          <cell r="C115" t="str">
            <v>YTD Profit or Loss A/C</v>
          </cell>
          <cell r="D115">
            <v>0.03</v>
          </cell>
          <cell r="E115">
            <v>0.44</v>
          </cell>
          <cell r="F115">
            <v>0</v>
          </cell>
          <cell r="G115">
            <v>-0.41000000000000003</v>
          </cell>
        </row>
        <row r="116">
          <cell r="A116" t="str">
            <v>9030</v>
          </cell>
          <cell r="B116" t="str">
            <v>BS.CH</v>
          </cell>
          <cell r="C116" t="str">
            <v>YTD Profit or Loss A/C</v>
          </cell>
          <cell r="D116">
            <v>-0.06</v>
          </cell>
          <cell r="E116">
            <v>0</v>
          </cell>
          <cell r="F116">
            <v>0.2</v>
          </cell>
          <cell r="G116">
            <v>0.14000000000000001</v>
          </cell>
        </row>
        <row r="117">
          <cell r="A117" t="str">
            <v>9030</v>
          </cell>
          <cell r="B117" t="str">
            <v>BS.FM</v>
          </cell>
          <cell r="C117" t="str">
            <v>YTD Profit or Loss A/C</v>
          </cell>
          <cell r="D117">
            <v>109405.83</v>
          </cell>
          <cell r="E117">
            <v>0</v>
          </cell>
          <cell r="F117">
            <v>39111.74</v>
          </cell>
          <cell r="G117">
            <v>148517.57</v>
          </cell>
        </row>
        <row r="118">
          <cell r="A118" t="str">
            <v>9030</v>
          </cell>
          <cell r="B118" t="str">
            <v>BS.FS</v>
          </cell>
          <cell r="C118" t="str">
            <v>YTD Profit or Loss A/C</v>
          </cell>
          <cell r="D118">
            <v>7493.4800000000005</v>
          </cell>
          <cell r="E118">
            <v>0</v>
          </cell>
          <cell r="F118">
            <v>3740.46</v>
          </cell>
          <cell r="G118">
            <v>11233.94</v>
          </cell>
        </row>
        <row r="119">
          <cell r="A119" t="str">
            <v>9030</v>
          </cell>
          <cell r="B119" t="str">
            <v>BS.HR</v>
          </cell>
          <cell r="C119" t="str">
            <v>YTD Profit or Loss A/C</v>
          </cell>
          <cell r="D119">
            <v>0.04</v>
          </cell>
          <cell r="E119">
            <v>0</v>
          </cell>
          <cell r="F119">
            <v>0.25</v>
          </cell>
          <cell r="G119">
            <v>0.28999999999999998</v>
          </cell>
        </row>
        <row r="120">
          <cell r="A120" t="str">
            <v>9030</v>
          </cell>
          <cell r="B120" t="str">
            <v>BS.KM</v>
          </cell>
          <cell r="C120" t="str">
            <v>YTD Profit or Loss A/C</v>
          </cell>
          <cell r="D120">
            <v>0.71</v>
          </cell>
          <cell r="E120">
            <v>0.11</v>
          </cell>
          <cell r="F120">
            <v>0</v>
          </cell>
          <cell r="G120">
            <v>0.6</v>
          </cell>
        </row>
        <row r="121">
          <cell r="A121" t="str">
            <v>9030</v>
          </cell>
          <cell r="B121" t="str">
            <v>BS.MG</v>
          </cell>
          <cell r="C121" t="str">
            <v>YTD Profit or Loss A/C</v>
          </cell>
          <cell r="D121">
            <v>0.48</v>
          </cell>
          <cell r="E121">
            <v>0.98</v>
          </cell>
          <cell r="F121">
            <v>0</v>
          </cell>
          <cell r="G121">
            <v>-0.5</v>
          </cell>
        </row>
        <row r="122">
          <cell r="A122" t="str">
            <v>9030</v>
          </cell>
          <cell r="B122" t="str">
            <v>BS.MI</v>
          </cell>
          <cell r="C122" t="str">
            <v>YTD Profit or Loss A/C</v>
          </cell>
          <cell r="D122">
            <v>-1.35</v>
          </cell>
          <cell r="E122">
            <v>0</v>
          </cell>
          <cell r="F122">
            <v>0.99</v>
          </cell>
          <cell r="G122">
            <v>-0.36</v>
          </cell>
        </row>
        <row r="123">
          <cell r="A123" t="str">
            <v>9030</v>
          </cell>
          <cell r="B123" t="str">
            <v>BS.PS</v>
          </cell>
          <cell r="C123" t="str">
            <v>YTD Profit or Loss A/C</v>
          </cell>
          <cell r="D123">
            <v>0.02</v>
          </cell>
          <cell r="E123">
            <v>0</v>
          </cell>
          <cell r="F123">
            <v>0</v>
          </cell>
          <cell r="G123">
            <v>0.02</v>
          </cell>
        </row>
        <row r="124">
          <cell r="A124" t="str">
            <v>9030</v>
          </cell>
          <cell r="B124" t="str">
            <v>BS.SD</v>
          </cell>
          <cell r="C124" t="str">
            <v>YTD Profit or Loss A/C</v>
          </cell>
          <cell r="D124">
            <v>0.12</v>
          </cell>
          <cell r="E124">
            <v>0</v>
          </cell>
          <cell r="F124">
            <v>0.39</v>
          </cell>
          <cell r="G124">
            <v>0.51</v>
          </cell>
        </row>
        <row r="125">
          <cell r="A125" t="str">
            <v>9030</v>
          </cell>
          <cell r="B125" t="str">
            <v>BS.SS</v>
          </cell>
          <cell r="C125" t="str">
            <v>YTD Profit or Loss A/C</v>
          </cell>
          <cell r="D125">
            <v>0.01</v>
          </cell>
          <cell r="E125">
            <v>0</v>
          </cell>
          <cell r="F125">
            <v>0.63</v>
          </cell>
          <cell r="G125">
            <v>0.64</v>
          </cell>
        </row>
        <row r="126">
          <cell r="A126" t="str">
            <v>9030</v>
          </cell>
          <cell r="B126" t="str">
            <v>GA.AW</v>
          </cell>
          <cell r="C126" t="str">
            <v>YTD Profit or Loss A/C</v>
          </cell>
          <cell r="D126">
            <v>-141950.73000000001</v>
          </cell>
          <cell r="E126">
            <v>41162.400000000001</v>
          </cell>
          <cell r="F126">
            <v>0</v>
          </cell>
          <cell r="G126">
            <v>-183113.13</v>
          </cell>
        </row>
        <row r="127">
          <cell r="A127" t="str">
            <v>9030</v>
          </cell>
          <cell r="B127" t="str">
            <v>GA.FC</v>
          </cell>
          <cell r="C127" t="str">
            <v>YTD Profit or Loss A/C</v>
          </cell>
          <cell r="D127">
            <v>-387178.01</v>
          </cell>
          <cell r="E127">
            <v>139913.15</v>
          </cell>
          <cell r="F127">
            <v>0</v>
          </cell>
          <cell r="G127">
            <v>-527091.16</v>
          </cell>
        </row>
        <row r="128">
          <cell r="A128" t="str">
            <v>9030</v>
          </cell>
          <cell r="B128" t="str">
            <v>GA.MG</v>
          </cell>
          <cell r="C128" t="str">
            <v>YTD Profit or Loss A/C</v>
          </cell>
          <cell r="D128">
            <v>-12114.380000000001</v>
          </cell>
          <cell r="E128">
            <v>1587.22</v>
          </cell>
          <cell r="F128">
            <v>0</v>
          </cell>
          <cell r="G128">
            <v>-13701.6</v>
          </cell>
        </row>
        <row r="129">
          <cell r="A129" t="str">
            <v>9030</v>
          </cell>
          <cell r="B129" t="str">
            <v>GA.RC</v>
          </cell>
          <cell r="C129" t="str">
            <v>YTD Profit or Loss A/C</v>
          </cell>
          <cell r="D129">
            <v>-562870.25</v>
          </cell>
          <cell r="E129">
            <v>165193.53</v>
          </cell>
          <cell r="F129">
            <v>0</v>
          </cell>
          <cell r="G129">
            <v>-728063.78</v>
          </cell>
        </row>
        <row r="130">
          <cell r="A130" t="str">
            <v>9030</v>
          </cell>
          <cell r="B130" t="str">
            <v>GA.SE</v>
          </cell>
          <cell r="C130" t="str">
            <v>YTD Profit or Loss A/C</v>
          </cell>
          <cell r="D130">
            <v>-226753.71</v>
          </cell>
          <cell r="E130">
            <v>69824.88</v>
          </cell>
          <cell r="F130">
            <v>0</v>
          </cell>
          <cell r="G130">
            <v>-296578.59000000003</v>
          </cell>
        </row>
        <row r="131">
          <cell r="A131" t="str">
            <v>9030</v>
          </cell>
          <cell r="B131" t="str">
            <v>GA.SR</v>
          </cell>
          <cell r="C131" t="str">
            <v>YTD Profit or Loss A/C</v>
          </cell>
          <cell r="D131">
            <v>-207119.5</v>
          </cell>
          <cell r="E131">
            <v>65742.850000000006</v>
          </cell>
          <cell r="F131">
            <v>0</v>
          </cell>
          <cell r="G131">
            <v>-272862.34999999998</v>
          </cell>
        </row>
        <row r="132">
          <cell r="A132" t="str">
            <v>9030</v>
          </cell>
          <cell r="B132" t="str">
            <v>GS.AP</v>
          </cell>
          <cell r="C132" t="str">
            <v>YTD Profit or Loss A/C</v>
          </cell>
          <cell r="D132">
            <v>-109802.16</v>
          </cell>
          <cell r="E132">
            <v>27682.65</v>
          </cell>
          <cell r="F132">
            <v>0</v>
          </cell>
          <cell r="G132">
            <v>-137484.81</v>
          </cell>
        </row>
        <row r="133">
          <cell r="A133" t="str">
            <v>9030</v>
          </cell>
          <cell r="B133" t="str">
            <v>GS.BP</v>
          </cell>
          <cell r="C133" t="str">
            <v>YTD Profit or Loss A/C</v>
          </cell>
          <cell r="D133">
            <v>-0.4</v>
          </cell>
          <cell r="E133">
            <v>0</v>
          </cell>
          <cell r="F133">
            <v>0.75</v>
          </cell>
          <cell r="G133">
            <v>0.35000000000000003</v>
          </cell>
        </row>
        <row r="134">
          <cell r="A134" t="str">
            <v>9030</v>
          </cell>
          <cell r="B134" t="str">
            <v>GS.FR</v>
          </cell>
          <cell r="C134" t="str">
            <v>YTD Profit or Loss A/C</v>
          </cell>
          <cell r="D134">
            <v>-0.04</v>
          </cell>
          <cell r="E134">
            <v>0</v>
          </cell>
          <cell r="F134">
            <v>0.70000000000000007</v>
          </cell>
          <cell r="G134">
            <v>0.66</v>
          </cell>
        </row>
        <row r="135">
          <cell r="A135" t="str">
            <v>9030</v>
          </cell>
          <cell r="B135" t="str">
            <v>GS.MG</v>
          </cell>
          <cell r="C135" t="str">
            <v>YTD Profit or Loss A/C</v>
          </cell>
          <cell r="D135">
            <v>380907.88</v>
          </cell>
          <cell r="E135">
            <v>0</v>
          </cell>
          <cell r="F135">
            <v>113347.5</v>
          </cell>
          <cell r="G135">
            <v>494255.38</v>
          </cell>
        </row>
        <row r="136">
          <cell r="A136" t="str">
            <v>9030</v>
          </cell>
          <cell r="B136" t="str">
            <v>GS.PA</v>
          </cell>
          <cell r="C136" t="str">
            <v>YTD Profit or Loss A/C</v>
          </cell>
          <cell r="D136">
            <v>-321206.09999999998</v>
          </cell>
          <cell r="E136">
            <v>92508.72</v>
          </cell>
          <cell r="F136">
            <v>0</v>
          </cell>
          <cell r="G136">
            <v>-413714.82</v>
          </cell>
        </row>
        <row r="137">
          <cell r="A137" t="str">
            <v>9030</v>
          </cell>
          <cell r="B137" t="str">
            <v>GS.RR</v>
          </cell>
          <cell r="C137" t="str">
            <v>YTD Profit or Loss A/C</v>
          </cell>
          <cell r="D137">
            <v>-82729.490000000005</v>
          </cell>
          <cell r="E137">
            <v>811.9</v>
          </cell>
          <cell r="F137">
            <v>0</v>
          </cell>
          <cell r="G137">
            <v>-83541.39</v>
          </cell>
        </row>
        <row r="138">
          <cell r="A138" t="str">
            <v>9030</v>
          </cell>
          <cell r="B138" t="str">
            <v>LC.MG</v>
          </cell>
          <cell r="C138" t="str">
            <v>YTD Profit or Loss A/C</v>
          </cell>
          <cell r="D138">
            <v>0.44</v>
          </cell>
          <cell r="E138">
            <v>0</v>
          </cell>
          <cell r="F138">
            <v>0.28999999999999998</v>
          </cell>
          <cell r="G138">
            <v>0.73</v>
          </cell>
        </row>
        <row r="139">
          <cell r="A139" t="str">
            <v>9030</v>
          </cell>
          <cell r="B139" t="str">
            <v>SC.AS</v>
          </cell>
          <cell r="C139" t="str">
            <v>YTD Profit or Loss A/C</v>
          </cell>
          <cell r="D139">
            <v>-472074.01</v>
          </cell>
          <cell r="E139">
            <v>168763.42</v>
          </cell>
          <cell r="F139">
            <v>0</v>
          </cell>
          <cell r="G139">
            <v>-640837.43000000005</v>
          </cell>
        </row>
        <row r="140">
          <cell r="A140" t="str">
            <v>9030</v>
          </cell>
          <cell r="B140" t="str">
            <v>SC.MG</v>
          </cell>
          <cell r="C140" t="str">
            <v>YTD Profit or Loss A/C</v>
          </cell>
          <cell r="D140">
            <v>-39751.94</v>
          </cell>
          <cell r="E140">
            <v>10352.11</v>
          </cell>
          <cell r="F140">
            <v>0</v>
          </cell>
          <cell r="G140">
            <v>-50104.05</v>
          </cell>
        </row>
        <row r="141">
          <cell r="A141" t="str">
            <v>9030</v>
          </cell>
          <cell r="B141" t="str">
            <v>SC.MU</v>
          </cell>
          <cell r="C141" t="str">
            <v>YTD Profit or Loss A/C</v>
          </cell>
          <cell r="D141">
            <v>-482943.33</v>
          </cell>
          <cell r="E141">
            <v>135763.56</v>
          </cell>
          <cell r="F141">
            <v>0</v>
          </cell>
          <cell r="G141">
            <v>-618706.89</v>
          </cell>
        </row>
        <row r="142">
          <cell r="A142" t="str">
            <v>9030</v>
          </cell>
          <cell r="B142" t="str">
            <v>SC.PL</v>
          </cell>
          <cell r="C142" t="str">
            <v>YTD Profit or Loss A/C</v>
          </cell>
          <cell r="D142">
            <v>-412843.96</v>
          </cell>
          <cell r="E142">
            <v>134000.38</v>
          </cell>
          <cell r="F142">
            <v>0</v>
          </cell>
          <cell r="G142">
            <v>-546844.34</v>
          </cell>
        </row>
        <row r="143">
          <cell r="A143" t="str">
            <v>9030</v>
          </cell>
          <cell r="B143" t="str">
            <v>SC.SC</v>
          </cell>
          <cell r="C143" t="str">
            <v>YTD Profit or Loss A/C</v>
          </cell>
          <cell r="D143">
            <v>-213222.35</v>
          </cell>
          <cell r="E143">
            <v>73828.78</v>
          </cell>
          <cell r="F143">
            <v>0</v>
          </cell>
          <cell r="G143">
            <v>-287051.13</v>
          </cell>
        </row>
        <row r="144">
          <cell r="A144" t="str">
            <v>9030</v>
          </cell>
          <cell r="B144" t="str">
            <v>SC.SH</v>
          </cell>
          <cell r="C144" t="str">
            <v>YTD Profit or Loss A/C</v>
          </cell>
          <cell r="D144">
            <v>-23453.850000000002</v>
          </cell>
          <cell r="E144">
            <v>0</v>
          </cell>
          <cell r="F144">
            <v>21269.670000000002</v>
          </cell>
          <cell r="G144">
            <v>-2184.1799999999998</v>
          </cell>
        </row>
        <row r="145">
          <cell r="A145" t="str">
            <v>9030</v>
          </cell>
          <cell r="B145" t="str">
            <v>SF.01</v>
          </cell>
          <cell r="C145" t="str">
            <v>YTD Profit or Loss A/C</v>
          </cell>
          <cell r="D145">
            <v>-20000</v>
          </cell>
          <cell r="E145">
            <v>0</v>
          </cell>
          <cell r="F145">
            <v>0</v>
          </cell>
          <cell r="G145">
            <v>-20000</v>
          </cell>
        </row>
        <row r="146">
          <cell r="A146" t="str">
            <v>9030</v>
          </cell>
          <cell r="B146" t="str">
            <v>SF.LE</v>
          </cell>
          <cell r="C146" t="str">
            <v>YTD Profit or Loss A/C</v>
          </cell>
          <cell r="D146">
            <v>-318337.15999999997</v>
          </cell>
          <cell r="E146">
            <v>91668.13</v>
          </cell>
          <cell r="F146">
            <v>0</v>
          </cell>
          <cell r="G146">
            <v>-410005.29000000004</v>
          </cell>
        </row>
        <row r="147">
          <cell r="A147" t="str">
            <v>9030</v>
          </cell>
          <cell r="B147" t="str">
            <v>SF.MG</v>
          </cell>
          <cell r="C147" t="str">
            <v>YTD Profit or Loss A/C</v>
          </cell>
          <cell r="D147">
            <v>-7343.83</v>
          </cell>
          <cell r="E147">
            <v>27243.66</v>
          </cell>
          <cell r="F147">
            <v>0</v>
          </cell>
          <cell r="G147">
            <v>-34587.49</v>
          </cell>
        </row>
        <row r="148">
          <cell r="A148" t="str">
            <v>9030</v>
          </cell>
          <cell r="B148" t="str">
            <v>SF.SA</v>
          </cell>
          <cell r="C148" t="str">
            <v>YTD Profit or Loss A/C</v>
          </cell>
          <cell r="D148">
            <v>-251932.41</v>
          </cell>
          <cell r="E148">
            <v>75555.83</v>
          </cell>
          <cell r="F148">
            <v>0</v>
          </cell>
          <cell r="G148">
            <v>-327488.24</v>
          </cell>
        </row>
        <row r="149">
          <cell r="A149" t="str">
            <v>9030</v>
          </cell>
          <cell r="B149" t="str">
            <v>SF.SE</v>
          </cell>
          <cell r="C149" t="str">
            <v>YTD Profit or Loss A/C</v>
          </cell>
          <cell r="D149">
            <v>-430413.52</v>
          </cell>
          <cell r="E149">
            <v>134903.37</v>
          </cell>
          <cell r="F149">
            <v>0</v>
          </cell>
          <cell r="G149">
            <v>-565316.89</v>
          </cell>
        </row>
        <row r="150">
          <cell r="A150" t="str">
            <v>9030</v>
          </cell>
          <cell r="B150" t="str">
            <v>SF.SI</v>
          </cell>
          <cell r="C150" t="str">
            <v>YTD Profit or Loss A/C</v>
          </cell>
          <cell r="D150">
            <v>-606364.72</v>
          </cell>
          <cell r="E150">
            <v>201099.72</v>
          </cell>
          <cell r="F150">
            <v>0</v>
          </cell>
          <cell r="G150">
            <v>-807464.44000000006</v>
          </cell>
        </row>
        <row r="151">
          <cell r="A151" t="str">
            <v>9030</v>
          </cell>
          <cell r="B151" t="str">
            <v>ZZ.ZZ</v>
          </cell>
          <cell r="C151" t="str">
            <v>YTD Profit or Loss A/C</v>
          </cell>
          <cell r="D151">
            <v>5731426.9299999997</v>
          </cell>
          <cell r="E151">
            <v>0</v>
          </cell>
          <cell r="F151">
            <v>1769441.4000000001</v>
          </cell>
          <cell r="G151">
            <v>7500868.3300000001</v>
          </cell>
        </row>
        <row r="152">
          <cell r="A152" t="str">
            <v>9240</v>
          </cell>
          <cell r="B152" t="str">
            <v>ZZ.ZZ</v>
          </cell>
          <cell r="C152" t="str">
            <v>Provison for Long Service Leae</v>
          </cell>
          <cell r="D152">
            <v>118957</v>
          </cell>
          <cell r="E152">
            <v>0</v>
          </cell>
          <cell r="F152">
            <v>0</v>
          </cell>
          <cell r="G152">
            <v>118957</v>
          </cell>
        </row>
        <row r="153">
          <cell r="A153" t="str">
            <v>9270</v>
          </cell>
          <cell r="B153" t="str">
            <v>ZZ.ZZ</v>
          </cell>
          <cell r="C153" t="str">
            <v>Provision for SL Management</v>
          </cell>
          <cell r="D153">
            <v>24192</v>
          </cell>
          <cell r="E153">
            <v>0</v>
          </cell>
          <cell r="F153">
            <v>0</v>
          </cell>
          <cell r="G153">
            <v>24192</v>
          </cell>
        </row>
        <row r="154">
          <cell r="A154" t="str">
            <v>9290</v>
          </cell>
          <cell r="B154" t="str">
            <v>ZZ.ZZ</v>
          </cell>
          <cell r="C154" t="str">
            <v>Provision for Retirement Leave</v>
          </cell>
          <cell r="D154">
            <v>370244</v>
          </cell>
          <cell r="E154">
            <v>0</v>
          </cell>
          <cell r="F154">
            <v>0</v>
          </cell>
          <cell r="G154">
            <v>370244</v>
          </cell>
        </row>
        <row r="155">
          <cell r="A155" t="str">
            <v>9300</v>
          </cell>
          <cell r="B155" t="str">
            <v>ZZ.ZZ</v>
          </cell>
          <cell r="C155" t="str">
            <v>Crown Term Loan</v>
          </cell>
          <cell r="D155">
            <v>3640000</v>
          </cell>
          <cell r="E155">
            <v>0</v>
          </cell>
          <cell r="F155">
            <v>0</v>
          </cell>
          <cell r="G155">
            <v>3640000</v>
          </cell>
        </row>
        <row r="156">
          <cell r="A156" t="str">
            <v>Total</v>
          </cell>
          <cell r="B156" t="str">
            <v>Liabilities</v>
          </cell>
          <cell r="C156">
            <v>56208662.329999998</v>
          </cell>
          <cell r="D156">
            <v>3079565.9</v>
          </cell>
          <cell r="E156">
            <v>3034920.83</v>
          </cell>
          <cell r="F156">
            <v>56145104.380000003</v>
          </cell>
        </row>
        <row r="167">
          <cell r="C167" t="str">
            <v>Total</v>
          </cell>
          <cell r="G167">
            <v>56145104.379999995</v>
          </cell>
        </row>
        <row r="169">
          <cell r="C169" t="str">
            <v>Taxpayers Equity</v>
          </cell>
          <cell r="G169">
            <v>14604624.24</v>
          </cell>
        </row>
        <row r="170">
          <cell r="C170" t="str">
            <v>YTD Profit or Loss A/C</v>
          </cell>
          <cell r="F170" t="str">
            <v>Profit / (Loss)</v>
          </cell>
          <cell r="G170">
            <v>-255111.62000000011</v>
          </cell>
        </row>
        <row r="172">
          <cell r="C172" t="str">
            <v>Check sum</v>
          </cell>
          <cell r="G172">
            <v>41795591.75999999</v>
          </cell>
        </row>
        <row r="173">
          <cell r="C173" t="str">
            <v>Variance to "TB check" tab</v>
          </cell>
          <cell r="G173">
            <v>0</v>
          </cell>
        </row>
      </sheetData>
      <sheetData sheetId="1">
        <row r="1">
          <cell r="G1">
            <v>40847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0F3F7-8AEA-4F01-A2D8-66A7B2520AE3}">
  <sheetPr>
    <tabColor rgb="FFFFC000"/>
  </sheetPr>
  <dimension ref="A1:B61"/>
  <sheetViews>
    <sheetView topLeftCell="A4" zoomScale="85" zoomScaleNormal="85" workbookViewId="0">
      <selection activeCell="B26" sqref="B26"/>
    </sheetView>
  </sheetViews>
  <sheetFormatPr defaultColWidth="0" defaultRowHeight="14.15" zeroHeight="1" x14ac:dyDescent="0.35"/>
  <cols>
    <col min="1" max="1" width="219.3046875" style="5" customWidth="1"/>
    <col min="2" max="2" width="33.3046875" style="2" customWidth="1"/>
    <col min="3" max="16384" width="8.69140625" style="3" hidden="1"/>
  </cols>
  <sheetData>
    <row r="1" spans="1:2" ht="23.25" customHeight="1" x14ac:dyDescent="0.35">
      <c r="A1" s="1" t="s">
        <v>0</v>
      </c>
    </row>
    <row r="2" spans="1:2" ht="33" customHeight="1" x14ac:dyDescent="0.35">
      <c r="A2" s="4" t="s">
        <v>1</v>
      </c>
    </row>
    <row r="3" spans="1:2" ht="17.25" customHeight="1" x14ac:dyDescent="0.35"/>
    <row r="4" spans="1:2" ht="23.25" customHeight="1" x14ac:dyDescent="0.35">
      <c r="A4" s="6" t="s">
        <v>2</v>
      </c>
    </row>
    <row r="5" spans="1:2" ht="17.25" customHeight="1" x14ac:dyDescent="0.35"/>
    <row r="6" spans="1:2" ht="23.25" customHeight="1" x14ac:dyDescent="0.35">
      <c r="A6" s="7" t="s">
        <v>3</v>
      </c>
    </row>
    <row r="7" spans="1:2" ht="17.25" customHeight="1" x14ac:dyDescent="0.35">
      <c r="A7" s="8" t="s">
        <v>4</v>
      </c>
    </row>
    <row r="8" spans="1:2" ht="17.25" customHeight="1" x14ac:dyDescent="0.35">
      <c r="A8" s="8" t="s">
        <v>5</v>
      </c>
    </row>
    <row r="9" spans="1:2" ht="17.25" customHeight="1" x14ac:dyDescent="0.35">
      <c r="A9" s="8"/>
    </row>
    <row r="10" spans="1:2" ht="23.25" customHeight="1" x14ac:dyDescent="0.3">
      <c r="A10" s="7" t="s">
        <v>6</v>
      </c>
      <c r="B10" s="9" t="s">
        <v>7</v>
      </c>
    </row>
    <row r="11" spans="1:2" ht="17.25" customHeight="1" x14ac:dyDescent="0.35">
      <c r="A11" s="10" t="s">
        <v>8</v>
      </c>
    </row>
    <row r="12" spans="1:2" ht="17.25" customHeight="1" x14ac:dyDescent="0.35">
      <c r="A12" s="8" t="s">
        <v>9</v>
      </c>
    </row>
    <row r="13" spans="1:2" ht="17.25" customHeight="1" x14ac:dyDescent="0.35">
      <c r="A13" s="8" t="s">
        <v>10</v>
      </c>
    </row>
    <row r="14" spans="1:2" ht="17.25" customHeight="1" x14ac:dyDescent="0.35">
      <c r="A14" s="11" t="s">
        <v>11</v>
      </c>
    </row>
    <row r="15" spans="1:2" ht="17.25" customHeight="1" x14ac:dyDescent="0.35">
      <c r="A15" s="8" t="s">
        <v>12</v>
      </c>
    </row>
    <row r="16" spans="1:2" ht="17.25" customHeight="1" x14ac:dyDescent="0.35">
      <c r="A16" s="8"/>
    </row>
    <row r="17" spans="1:1" ht="23.25" customHeight="1" x14ac:dyDescent="0.35">
      <c r="A17" s="7" t="s">
        <v>13</v>
      </c>
    </row>
    <row r="18" spans="1:1" ht="17.25" customHeight="1" x14ac:dyDescent="0.35">
      <c r="A18" s="11" t="s">
        <v>14</v>
      </c>
    </row>
    <row r="19" spans="1:1" ht="17.25" customHeight="1" x14ac:dyDescent="0.35">
      <c r="A19" s="11" t="s">
        <v>15</v>
      </c>
    </row>
    <row r="20" spans="1:1" ht="17.25" customHeight="1" x14ac:dyDescent="0.35">
      <c r="A20" s="12" t="s">
        <v>16</v>
      </c>
    </row>
    <row r="21" spans="1:1" ht="17.25" customHeight="1" x14ac:dyDescent="0.35">
      <c r="A21" s="13"/>
    </row>
    <row r="22" spans="1:1" ht="23.25" customHeight="1" x14ac:dyDescent="0.35">
      <c r="A22" s="7" t="s">
        <v>17</v>
      </c>
    </row>
    <row r="23" spans="1:1" ht="17.25" customHeight="1" x14ac:dyDescent="0.35">
      <c r="A23" s="13" t="s">
        <v>18</v>
      </c>
    </row>
    <row r="24" spans="1:1" ht="17.25" customHeight="1" x14ac:dyDescent="0.35">
      <c r="A24" s="13"/>
    </row>
    <row r="25" spans="1:1" ht="23.25" customHeight="1" x14ac:dyDescent="0.35">
      <c r="A25" s="7" t="s">
        <v>19</v>
      </c>
    </row>
    <row r="26" spans="1:1" ht="17.25" customHeight="1" x14ac:dyDescent="0.35">
      <c r="A26" s="14" t="s">
        <v>20</v>
      </c>
    </row>
    <row r="27" spans="1:1" ht="32.25" customHeight="1" x14ac:dyDescent="0.35">
      <c r="A27" s="11" t="s">
        <v>21</v>
      </c>
    </row>
    <row r="28" spans="1:1" ht="17.25" customHeight="1" x14ac:dyDescent="0.35">
      <c r="A28" s="14" t="s">
        <v>22</v>
      </c>
    </row>
    <row r="29" spans="1:1" ht="32.25" customHeight="1" x14ac:dyDescent="0.35">
      <c r="A29" s="11" t="s">
        <v>23</v>
      </c>
    </row>
    <row r="30" spans="1:1" ht="17.25" customHeight="1" x14ac:dyDescent="0.35">
      <c r="A30" s="14" t="s">
        <v>24</v>
      </c>
    </row>
    <row r="31" spans="1:1" ht="17.25" customHeight="1" x14ac:dyDescent="0.35">
      <c r="A31" s="11" t="s">
        <v>25</v>
      </c>
    </row>
    <row r="32" spans="1:1" ht="17.25" customHeight="1" x14ac:dyDescent="0.35">
      <c r="A32" s="14" t="s">
        <v>26</v>
      </c>
    </row>
    <row r="33" spans="1:1" ht="32.25" customHeight="1" x14ac:dyDescent="0.35">
      <c r="A33" s="11" t="s">
        <v>27</v>
      </c>
    </row>
    <row r="34" spans="1:1" ht="32.25" customHeight="1" x14ac:dyDescent="0.35">
      <c r="A34" s="10" t="s">
        <v>28</v>
      </c>
    </row>
    <row r="35" spans="1:1" ht="17.25" customHeight="1" x14ac:dyDescent="0.35">
      <c r="A35" s="14" t="s">
        <v>29</v>
      </c>
    </row>
    <row r="36" spans="1:1" ht="32.25" customHeight="1" x14ac:dyDescent="0.35">
      <c r="A36" s="11" t="s">
        <v>30</v>
      </c>
    </row>
    <row r="37" spans="1:1" ht="32.25" customHeight="1" x14ac:dyDescent="0.35">
      <c r="A37" s="11" t="s">
        <v>31</v>
      </c>
    </row>
    <row r="38" spans="1:1" ht="32.25" customHeight="1" x14ac:dyDescent="0.35">
      <c r="A38" s="11" t="s">
        <v>32</v>
      </c>
    </row>
    <row r="39" spans="1:1" ht="17.25" customHeight="1" x14ac:dyDescent="0.35">
      <c r="A39" s="10"/>
    </row>
    <row r="40" spans="1:1" ht="22.5" customHeight="1" x14ac:dyDescent="0.35">
      <c r="A40" s="7" t="s">
        <v>33</v>
      </c>
    </row>
    <row r="41" spans="1:1" ht="17.25" customHeight="1" x14ac:dyDescent="0.35">
      <c r="A41" s="12" t="s">
        <v>34</v>
      </c>
    </row>
    <row r="42" spans="1:1" ht="17.25" customHeight="1" x14ac:dyDescent="0.35">
      <c r="A42" s="15" t="s">
        <v>35</v>
      </c>
    </row>
    <row r="43" spans="1:1" ht="17.25" customHeight="1" x14ac:dyDescent="0.35">
      <c r="A43" s="13" t="s">
        <v>36</v>
      </c>
    </row>
    <row r="44" spans="1:1" ht="32.25" customHeight="1" x14ac:dyDescent="0.35">
      <c r="A44" s="13" t="s">
        <v>37</v>
      </c>
    </row>
    <row r="45" spans="1:1" ht="32.25" customHeight="1" x14ac:dyDescent="0.35">
      <c r="A45" s="13" t="s">
        <v>38</v>
      </c>
    </row>
    <row r="46" spans="1:1" ht="17.25" customHeight="1" x14ac:dyDescent="0.35">
      <c r="A46" s="16" t="s">
        <v>39</v>
      </c>
    </row>
    <row r="47" spans="1:1" ht="32.25" customHeight="1" x14ac:dyDescent="0.35">
      <c r="A47" s="11" t="s">
        <v>40</v>
      </c>
    </row>
    <row r="48" spans="1:1" ht="32.25" customHeight="1" x14ac:dyDescent="0.35">
      <c r="A48" s="11" t="s">
        <v>41</v>
      </c>
    </row>
    <row r="49" spans="1:1" ht="32.25" customHeight="1" x14ac:dyDescent="0.35">
      <c r="A49" s="13" t="s">
        <v>42</v>
      </c>
    </row>
    <row r="50" spans="1:1" ht="17.25" customHeight="1" x14ac:dyDescent="0.35">
      <c r="A50" s="13" t="s">
        <v>43</v>
      </c>
    </row>
    <row r="51" spans="1:1" ht="17.25" customHeight="1" x14ac:dyDescent="0.35">
      <c r="A51" s="13" t="s">
        <v>44</v>
      </c>
    </row>
    <row r="52" spans="1:1" ht="17.25" customHeight="1" x14ac:dyDescent="0.35">
      <c r="A52" s="13"/>
    </row>
    <row r="53" spans="1:1" ht="22.5" customHeight="1" x14ac:dyDescent="0.35">
      <c r="A53" s="7" t="s">
        <v>45</v>
      </c>
    </row>
    <row r="54" spans="1:1" ht="32.25" customHeight="1" x14ac:dyDescent="0.35">
      <c r="A54" s="4" t="s">
        <v>46</v>
      </c>
    </row>
    <row r="55" spans="1:1" ht="17.25" customHeight="1" x14ac:dyDescent="0.35">
      <c r="A55" s="17" t="s">
        <v>47</v>
      </c>
    </row>
    <row r="56" spans="1:1" ht="17.25" customHeight="1" x14ac:dyDescent="0.35">
      <c r="A56" s="12" t="s">
        <v>48</v>
      </c>
    </row>
    <row r="57" spans="1:1" ht="17.25" customHeight="1" x14ac:dyDescent="0.35">
      <c r="A57" s="12" t="s">
        <v>49</v>
      </c>
    </row>
    <row r="58" spans="1:1" ht="17.25" customHeight="1" x14ac:dyDescent="0.35">
      <c r="A58" s="18" t="s">
        <v>50</v>
      </c>
    </row>
    <row r="59" spans="1:1" x14ac:dyDescent="0.35"/>
    <row r="61" spans="1:1" hidden="1" x14ac:dyDescent="0.35">
      <c r="A61" s="19"/>
    </row>
  </sheetData>
  <sheetProtection sheet="1" objects="1" scenarios="1"/>
  <hyperlinks>
    <hyperlink ref="A20" r:id="rId1" xr:uid="{FBE51EB3-FF17-464F-A844-A097B4042CD9}"/>
    <hyperlink ref="A41" r:id="rId2" xr:uid="{73AFCDF3-58A0-43DF-9EE6-A0F9BABA3DDB}"/>
    <hyperlink ref="A55" r:id="rId3" xr:uid="{4B24030B-B89D-4414-8207-A0EEADEBCB5D}"/>
    <hyperlink ref="A56" r:id="rId4" display="mailto:info@data.govt.nz" xr:uid="{59672BE2-BDF1-4494-B281-A5CD6CDA6FD2}"/>
    <hyperlink ref="A58" r:id="rId5" display="http://www.ssc.govt.nz/ce-expenses-disclosure" xr:uid="{A754CE13-B77F-40B1-9935-2438DD64B217}"/>
    <hyperlink ref="A2" r:id="rId6" display="http://www.ssc.govt.nz/sites/all/files/ce-expense-disclosures-guide-agency-staff-2017.docx" xr:uid="{E1ACC372-4978-4C3E-9F0D-357285265585}"/>
    <hyperlink ref="A54" r:id="rId7" display="http://www.ssc.govt.nz/sites/all/files/ce-expense-disclosures-guide-agency-staff-2017.docx" xr:uid="{9E050F7C-11C4-49F4-9526-367F888C357A}"/>
    <hyperlink ref="A57" r:id="rId8" display="They are posted on agency websites and linked to www.data.govt.nz. See: https://www.data.govt.nz/toolkit/how-do-i-add-or-update-our-chief-executive-expenses/" xr:uid="{3356DC37-AF34-4690-B6DA-9F9A36F6AAC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A95A-488B-40AC-9CB9-3D8C884CF922}">
  <sheetPr>
    <tabColor theme="3" tint="0.39997558519241921"/>
    <pageSetUpPr fitToPage="1"/>
  </sheetPr>
  <dimension ref="A1:K60"/>
  <sheetViews>
    <sheetView tabSelected="1" topLeftCell="A4" zoomScaleNormal="100" workbookViewId="0">
      <selection activeCell="B5" sqref="B5:F5"/>
    </sheetView>
  </sheetViews>
  <sheetFormatPr defaultColWidth="0" defaultRowHeight="12.45" zeroHeight="1" x14ac:dyDescent="0.3"/>
  <cols>
    <col min="1" max="1" width="35.69140625" style="3" customWidth="1"/>
    <col min="2" max="2" width="21.53515625" style="3" customWidth="1"/>
    <col min="3" max="3" width="33.53515625" style="3" customWidth="1"/>
    <col min="4" max="4" width="4.3828125" style="3" customWidth="1"/>
    <col min="5" max="5" width="29" style="3" customWidth="1"/>
    <col min="6" max="6" width="19" style="3" customWidth="1"/>
    <col min="7" max="7" width="42" style="3" customWidth="1"/>
    <col min="8" max="11" width="9.15234375" style="3" hidden="1" customWidth="1"/>
    <col min="12" max="16384" width="9.15234375" style="3" hidden="1"/>
  </cols>
  <sheetData>
    <row r="1" spans="1:11" ht="26.25" customHeight="1" x14ac:dyDescent="0.3">
      <c r="A1" s="129" t="s">
        <v>51</v>
      </c>
      <c r="B1" s="129"/>
      <c r="C1" s="129"/>
      <c r="D1" s="129"/>
      <c r="E1" s="129"/>
      <c r="F1" s="129"/>
      <c r="G1" s="20"/>
      <c r="H1" s="20"/>
      <c r="I1" s="20"/>
      <c r="J1" s="20"/>
      <c r="K1" s="20"/>
    </row>
    <row r="2" spans="1:11" ht="21" customHeight="1" x14ac:dyDescent="0.3">
      <c r="A2" s="21" t="s">
        <v>52</v>
      </c>
      <c r="B2" s="130" t="s">
        <v>53</v>
      </c>
      <c r="C2" s="130"/>
      <c r="D2" s="130"/>
      <c r="E2" s="130"/>
      <c r="F2" s="130"/>
      <c r="G2" s="20"/>
      <c r="H2" s="20"/>
      <c r="I2" s="20"/>
      <c r="J2" s="20"/>
      <c r="K2" s="20"/>
    </row>
    <row r="3" spans="1:11" ht="21" customHeight="1" x14ac:dyDescent="0.3">
      <c r="A3" s="21" t="s">
        <v>54</v>
      </c>
      <c r="B3" s="130" t="s">
        <v>173</v>
      </c>
      <c r="C3" s="130"/>
      <c r="D3" s="130"/>
      <c r="E3" s="130"/>
      <c r="F3" s="130"/>
      <c r="G3" s="20"/>
      <c r="H3" s="20"/>
      <c r="I3" s="20"/>
      <c r="J3" s="20"/>
      <c r="K3" s="20"/>
    </row>
    <row r="4" spans="1:11" ht="21" customHeight="1" x14ac:dyDescent="0.3">
      <c r="A4" s="21" t="s">
        <v>55</v>
      </c>
      <c r="B4" s="131">
        <v>45108</v>
      </c>
      <c r="C4" s="131"/>
      <c r="D4" s="131"/>
      <c r="E4" s="131"/>
      <c r="F4" s="131"/>
      <c r="G4" s="20"/>
      <c r="H4" s="20"/>
      <c r="I4" s="20"/>
      <c r="J4" s="20"/>
      <c r="K4" s="20"/>
    </row>
    <row r="5" spans="1:11" ht="21" customHeight="1" x14ac:dyDescent="0.3">
      <c r="A5" s="21" t="s">
        <v>56</v>
      </c>
      <c r="B5" s="131">
        <v>45473</v>
      </c>
      <c r="C5" s="131"/>
      <c r="D5" s="131"/>
      <c r="E5" s="131"/>
      <c r="F5" s="131"/>
      <c r="G5" s="20"/>
      <c r="H5" s="20"/>
      <c r="I5" s="20"/>
      <c r="J5" s="20"/>
      <c r="K5" s="20"/>
    </row>
    <row r="6" spans="1:11" ht="21" customHeight="1" x14ac:dyDescent="0.3">
      <c r="A6" s="21" t="s">
        <v>57</v>
      </c>
      <c r="B6" s="132" t="str">
        <f>IF(AND('Travel KM'!C7&lt;&gt;A30,'Hospitality KM'!B7&lt;&gt;A30,'All other expenses KM'!B7&lt;&gt;A30,'Gifts and benefits KM'!B7&lt;&gt;A30),A31,IF(AND('Travel KM'!C7=A30,'Hospitality KM'!B7=A30,'All other expenses KM'!B7=A30,'Gifts and benefits KM'!B7=A30),A33,A32))</f>
        <v>Data and totals have not yet been checked and confirmed for any sheet</v>
      </c>
      <c r="C6" s="132"/>
      <c r="D6" s="132"/>
      <c r="E6" s="132"/>
      <c r="F6" s="132"/>
      <c r="G6" s="22"/>
      <c r="H6" s="20"/>
      <c r="I6" s="20"/>
      <c r="J6" s="20"/>
      <c r="K6" s="20"/>
    </row>
    <row r="7" spans="1:11" ht="21" customHeight="1" x14ac:dyDescent="0.3">
      <c r="A7" s="21" t="s">
        <v>58</v>
      </c>
      <c r="B7" s="127" t="s">
        <v>90</v>
      </c>
      <c r="C7" s="127"/>
      <c r="D7" s="127"/>
      <c r="E7" s="127"/>
      <c r="F7" s="127"/>
      <c r="G7" s="22"/>
      <c r="H7" s="20"/>
      <c r="I7" s="20"/>
      <c r="J7" s="20"/>
      <c r="K7" s="20"/>
    </row>
    <row r="8" spans="1:11" ht="21" customHeight="1" x14ac:dyDescent="0.3">
      <c r="A8" s="21" t="s">
        <v>59</v>
      </c>
      <c r="B8" s="127" t="s">
        <v>169</v>
      </c>
      <c r="C8" s="127"/>
      <c r="D8" s="127"/>
      <c r="E8" s="127"/>
      <c r="F8" s="127"/>
      <c r="G8" s="22"/>
      <c r="H8" s="20"/>
      <c r="I8" s="20"/>
      <c r="J8" s="20"/>
      <c r="K8" s="20"/>
    </row>
    <row r="9" spans="1:11" ht="66.75" customHeight="1" x14ac:dyDescent="0.3">
      <c r="A9" s="128" t="s">
        <v>60</v>
      </c>
      <c r="B9" s="128"/>
      <c r="C9" s="128"/>
      <c r="D9" s="128"/>
      <c r="E9" s="128"/>
      <c r="F9" s="128"/>
      <c r="G9" s="22"/>
      <c r="H9" s="20"/>
      <c r="I9" s="20"/>
      <c r="J9" s="20"/>
      <c r="K9" s="20"/>
    </row>
    <row r="10" spans="1:11" s="29" customFormat="1" ht="36" customHeight="1" x14ac:dyDescent="0.3">
      <c r="A10" s="23" t="s">
        <v>61</v>
      </c>
      <c r="B10" s="24" t="s">
        <v>62</v>
      </c>
      <c r="C10" s="24" t="s">
        <v>63</v>
      </c>
      <c r="D10" s="25"/>
      <c r="E10" s="26" t="s">
        <v>29</v>
      </c>
      <c r="F10" s="27" t="s">
        <v>64</v>
      </c>
      <c r="G10" s="28"/>
      <c r="H10" s="28"/>
      <c r="I10" s="28"/>
      <c r="J10" s="28"/>
      <c r="K10" s="28"/>
    </row>
    <row r="11" spans="1:11" ht="27.75" customHeight="1" x14ac:dyDescent="0.35">
      <c r="A11" s="30" t="s">
        <v>65</v>
      </c>
      <c r="B11" s="31">
        <f>B15+B16+B17</f>
        <v>31112.43</v>
      </c>
      <c r="C11" s="32" t="str">
        <f>IF('Travel KM'!C6="",A34,'Travel KM'!C6)</f>
        <v>Figures exclude GST</v>
      </c>
      <c r="D11" s="33"/>
      <c r="E11" s="30" t="s">
        <v>66</v>
      </c>
      <c r="F11" s="34">
        <f>'Gifts and benefits KM'!C23</f>
        <v>6</v>
      </c>
      <c r="G11" s="35"/>
      <c r="H11" s="35"/>
      <c r="I11" s="35"/>
      <c r="J11" s="35"/>
      <c r="K11" s="35"/>
    </row>
    <row r="12" spans="1:11" ht="27.75" customHeight="1" x14ac:dyDescent="0.35">
      <c r="A12" s="30" t="s">
        <v>24</v>
      </c>
      <c r="B12" s="31">
        <f>'Hospitality KM'!B23</f>
        <v>175.99</v>
      </c>
      <c r="C12" s="32" t="str">
        <f>IF('Hospitality KM'!B6="",A34,'Hospitality KM'!B6)</f>
        <v>Figures exclude GST</v>
      </c>
      <c r="D12" s="33"/>
      <c r="E12" s="30" t="s">
        <v>67</v>
      </c>
      <c r="F12" s="34">
        <f>'Gifts and benefits KM'!C24</f>
        <v>6</v>
      </c>
      <c r="G12" s="35"/>
      <c r="H12" s="35"/>
      <c r="I12" s="35"/>
      <c r="J12" s="35"/>
      <c r="K12" s="35"/>
    </row>
    <row r="13" spans="1:11" ht="27.75" customHeight="1" x14ac:dyDescent="0.3">
      <c r="A13" s="30" t="s">
        <v>68</v>
      </c>
      <c r="B13" s="31">
        <f>'All other expenses KM'!B54</f>
        <v>677.3</v>
      </c>
      <c r="C13" s="32" t="str">
        <f>IF('All other expenses KM'!B6="",A34,'All other expenses KM'!B6)</f>
        <v>Figures exclude GST</v>
      </c>
      <c r="D13" s="33"/>
      <c r="E13" s="30" t="s">
        <v>69</v>
      </c>
      <c r="F13" s="34">
        <f>'Gifts and benefits KM'!C25</f>
        <v>0</v>
      </c>
      <c r="G13" s="20"/>
      <c r="H13" s="20"/>
      <c r="I13" s="20"/>
      <c r="J13" s="20"/>
      <c r="K13" s="20"/>
    </row>
    <row r="14" spans="1:11" ht="12.75" customHeight="1" x14ac:dyDescent="0.3">
      <c r="A14" s="36"/>
      <c r="B14" s="37"/>
      <c r="C14" s="38"/>
      <c r="D14" s="39"/>
      <c r="E14" s="33"/>
      <c r="F14" s="40"/>
      <c r="G14" s="20"/>
      <c r="H14" s="20"/>
      <c r="I14" s="20"/>
      <c r="J14" s="20"/>
      <c r="K14" s="20"/>
    </row>
    <row r="15" spans="1:11" ht="27.75" customHeight="1" x14ac:dyDescent="0.3">
      <c r="A15" s="41" t="s">
        <v>70</v>
      </c>
      <c r="B15" s="42">
        <f>'Travel KM'!C29</f>
        <v>24060.7</v>
      </c>
      <c r="C15" s="43" t="str">
        <f>C11</f>
        <v>Figures exclude GST</v>
      </c>
      <c r="D15" s="33"/>
      <c r="E15" s="33"/>
      <c r="F15" s="40"/>
      <c r="G15" s="20"/>
      <c r="H15" s="20"/>
      <c r="I15" s="20"/>
      <c r="J15" s="20"/>
      <c r="K15" s="20"/>
    </row>
    <row r="16" spans="1:11" ht="27.75" customHeight="1" x14ac:dyDescent="0.3">
      <c r="A16" s="41" t="s">
        <v>71</v>
      </c>
      <c r="B16" s="42">
        <f>'Travel KM'!C80</f>
        <v>7051.73</v>
      </c>
      <c r="C16" s="43" t="str">
        <f>C11</f>
        <v>Figures exclude GST</v>
      </c>
      <c r="D16" s="44"/>
      <c r="E16" s="33"/>
      <c r="F16" s="45"/>
      <c r="G16" s="20"/>
      <c r="H16" s="20"/>
      <c r="I16" s="20"/>
      <c r="J16" s="20"/>
      <c r="K16" s="20"/>
    </row>
    <row r="17" spans="1:11" ht="27.75" customHeight="1" x14ac:dyDescent="0.3">
      <c r="A17" s="41" t="s">
        <v>72</v>
      </c>
      <c r="B17" s="42">
        <f>'Travel KM'!C88</f>
        <v>0</v>
      </c>
      <c r="C17" s="43" t="str">
        <f>C11</f>
        <v>Figures exclude GST</v>
      </c>
      <c r="D17" s="33"/>
      <c r="E17" s="33"/>
      <c r="F17" s="45"/>
      <c r="G17" s="20"/>
      <c r="H17" s="20"/>
      <c r="I17" s="20"/>
      <c r="J17" s="20"/>
      <c r="K17" s="20"/>
    </row>
    <row r="18" spans="1:11" ht="27.75" customHeight="1" x14ac:dyDescent="0.3">
      <c r="A18" s="20"/>
      <c r="B18" s="46"/>
      <c r="C18" s="20"/>
      <c r="D18" s="47"/>
      <c r="E18" s="47"/>
      <c r="F18" s="48"/>
      <c r="G18" s="20"/>
      <c r="H18" s="20"/>
      <c r="I18" s="20"/>
      <c r="J18" s="20"/>
      <c r="K18" s="20"/>
    </row>
    <row r="19" spans="1:11" x14ac:dyDescent="0.3">
      <c r="A19" s="49" t="s">
        <v>73</v>
      </c>
      <c r="B19" s="46"/>
      <c r="C19" s="20"/>
      <c r="D19" s="20"/>
      <c r="E19" s="20"/>
      <c r="F19" s="20"/>
      <c r="G19" s="20"/>
      <c r="H19" s="20"/>
      <c r="I19" s="20"/>
      <c r="J19" s="20"/>
      <c r="K19" s="20"/>
    </row>
    <row r="20" spans="1:11" x14ac:dyDescent="0.3">
      <c r="A20" s="50" t="s">
        <v>74</v>
      </c>
      <c r="D20" s="20"/>
      <c r="E20" s="20"/>
      <c r="F20" s="20"/>
      <c r="G20" s="20"/>
      <c r="H20" s="20"/>
      <c r="I20" s="20"/>
      <c r="J20" s="20"/>
      <c r="K20" s="20"/>
    </row>
    <row r="21" spans="1:11" ht="12.75" customHeight="1" x14ac:dyDescent="0.3">
      <c r="A21" s="50" t="s">
        <v>75</v>
      </c>
      <c r="D21" s="20"/>
      <c r="E21" s="20"/>
      <c r="F21" s="20"/>
      <c r="G21" s="20"/>
      <c r="H21" s="20"/>
      <c r="I21" s="20"/>
      <c r="J21" s="20"/>
      <c r="K21" s="20"/>
    </row>
    <row r="22" spans="1:11" ht="12.75" customHeight="1" x14ac:dyDescent="0.3">
      <c r="A22" s="50" t="s">
        <v>76</v>
      </c>
      <c r="D22" s="20"/>
      <c r="E22" s="20"/>
      <c r="F22" s="20"/>
      <c r="G22" s="20"/>
      <c r="H22" s="20"/>
      <c r="I22" s="20"/>
      <c r="J22" s="20"/>
      <c r="K22" s="20"/>
    </row>
    <row r="23" spans="1:11" ht="12.75" customHeight="1" x14ac:dyDescent="0.3">
      <c r="A23" s="50" t="s">
        <v>77</v>
      </c>
      <c r="D23" s="20"/>
      <c r="E23" s="20"/>
      <c r="F23" s="20"/>
      <c r="G23" s="20"/>
      <c r="H23" s="20"/>
      <c r="I23" s="20"/>
      <c r="J23" s="20"/>
      <c r="K23" s="20"/>
    </row>
    <row r="24" spans="1:11" x14ac:dyDescent="0.3">
      <c r="A24" s="51"/>
      <c r="B24" s="20"/>
      <c r="C24" s="20"/>
      <c r="D24" s="20"/>
      <c r="E24" s="20"/>
      <c r="F24" s="20"/>
      <c r="G24" s="20"/>
      <c r="H24" s="20"/>
      <c r="I24" s="20"/>
      <c r="J24" s="20"/>
      <c r="K24" s="20"/>
    </row>
    <row r="25" spans="1:11" hidden="1" x14ac:dyDescent="0.3">
      <c r="A25" s="52" t="s">
        <v>78</v>
      </c>
      <c r="B25" s="53"/>
      <c r="C25" s="53"/>
      <c r="D25" s="53"/>
      <c r="E25" s="53"/>
      <c r="F25" s="53"/>
      <c r="G25" s="20"/>
      <c r="H25" s="20"/>
      <c r="I25" s="20"/>
      <c r="J25" s="20"/>
      <c r="K25" s="20"/>
    </row>
    <row r="26" spans="1:11" ht="12.75" hidden="1" customHeight="1" x14ac:dyDescent="0.3">
      <c r="A26" s="54" t="s">
        <v>79</v>
      </c>
      <c r="B26" s="55"/>
      <c r="C26" s="55"/>
      <c r="D26" s="54"/>
      <c r="E26" s="54"/>
      <c r="F26" s="54"/>
      <c r="G26" s="20"/>
      <c r="H26" s="20"/>
      <c r="I26" s="20"/>
      <c r="J26" s="20"/>
      <c r="K26" s="20"/>
    </row>
    <row r="27" spans="1:11" hidden="1" x14ac:dyDescent="0.3">
      <c r="A27" s="56" t="s">
        <v>80</v>
      </c>
      <c r="B27" s="56"/>
      <c r="C27" s="56"/>
      <c r="D27" s="56"/>
      <c r="E27" s="56"/>
      <c r="F27" s="56"/>
      <c r="G27" s="20"/>
      <c r="H27" s="20"/>
      <c r="I27" s="20"/>
      <c r="J27" s="20"/>
      <c r="K27" s="20"/>
    </row>
    <row r="28" spans="1:11" hidden="1" x14ac:dyDescent="0.3">
      <c r="A28" s="56" t="s">
        <v>81</v>
      </c>
      <c r="B28" s="56"/>
      <c r="C28" s="56"/>
      <c r="D28" s="56"/>
      <c r="E28" s="56"/>
      <c r="F28" s="56"/>
      <c r="G28" s="20"/>
      <c r="H28" s="20"/>
      <c r="I28" s="20"/>
      <c r="J28" s="20"/>
      <c r="K28" s="20"/>
    </row>
    <row r="29" spans="1:11" hidden="1" x14ac:dyDescent="0.3">
      <c r="A29" s="54" t="s">
        <v>82</v>
      </c>
      <c r="B29" s="54"/>
      <c r="C29" s="54"/>
      <c r="D29" s="54"/>
      <c r="E29" s="54"/>
      <c r="F29" s="54"/>
      <c r="G29" s="20"/>
      <c r="H29" s="20"/>
      <c r="I29" s="20"/>
      <c r="J29" s="20"/>
      <c r="K29" s="20"/>
    </row>
    <row r="30" spans="1:11" hidden="1" x14ac:dyDescent="0.3">
      <c r="A30" s="54" t="s">
        <v>83</v>
      </c>
      <c r="B30" s="54"/>
      <c r="C30" s="54"/>
      <c r="D30" s="54"/>
      <c r="E30" s="54"/>
      <c r="F30" s="54"/>
      <c r="G30" s="20"/>
      <c r="H30" s="20"/>
      <c r="I30" s="20"/>
      <c r="J30" s="20"/>
      <c r="K30" s="20"/>
    </row>
    <row r="31" spans="1:11" hidden="1" x14ac:dyDescent="0.3">
      <c r="A31" s="56" t="s">
        <v>84</v>
      </c>
      <c r="B31" s="56"/>
      <c r="C31" s="56"/>
      <c r="D31" s="56"/>
      <c r="E31" s="56"/>
      <c r="F31" s="56"/>
      <c r="G31" s="20"/>
      <c r="H31" s="20"/>
      <c r="I31" s="20"/>
      <c r="J31" s="20"/>
      <c r="K31" s="20"/>
    </row>
    <row r="32" spans="1:11" hidden="1" x14ac:dyDescent="0.3">
      <c r="A32" s="56" t="s">
        <v>85</v>
      </c>
      <c r="B32" s="56"/>
      <c r="C32" s="56"/>
      <c r="D32" s="56"/>
      <c r="E32" s="56"/>
      <c r="F32" s="56"/>
      <c r="G32" s="20"/>
      <c r="H32" s="20"/>
      <c r="I32" s="20"/>
      <c r="J32" s="20"/>
      <c r="K32" s="20"/>
    </row>
    <row r="33" spans="1:11" hidden="1" x14ac:dyDescent="0.3">
      <c r="A33" s="56" t="s">
        <v>86</v>
      </c>
      <c r="B33" s="56"/>
      <c r="C33" s="56"/>
      <c r="D33" s="56"/>
      <c r="E33" s="56"/>
      <c r="F33" s="56"/>
      <c r="G33" s="20"/>
      <c r="H33" s="20"/>
      <c r="I33" s="20"/>
      <c r="J33" s="20"/>
      <c r="K33" s="20"/>
    </row>
    <row r="34" spans="1:11" hidden="1" x14ac:dyDescent="0.3">
      <c r="A34" s="54" t="s">
        <v>87</v>
      </c>
      <c r="B34" s="54"/>
      <c r="C34" s="54"/>
      <c r="D34" s="54"/>
      <c r="E34" s="54"/>
      <c r="F34" s="54"/>
      <c r="G34" s="20"/>
      <c r="H34" s="20"/>
      <c r="I34" s="20"/>
      <c r="J34" s="20"/>
      <c r="K34" s="20"/>
    </row>
    <row r="35" spans="1:11" hidden="1" x14ac:dyDescent="0.3">
      <c r="A35" s="54" t="s">
        <v>88</v>
      </c>
      <c r="B35" s="54"/>
      <c r="C35" s="54"/>
      <c r="D35" s="54"/>
      <c r="E35" s="54"/>
      <c r="F35" s="54"/>
      <c r="G35" s="20"/>
      <c r="H35" s="20"/>
      <c r="I35" s="20"/>
      <c r="J35" s="20"/>
      <c r="K35" s="20"/>
    </row>
    <row r="36" spans="1:11" hidden="1" x14ac:dyDescent="0.3">
      <c r="A36" s="56" t="s">
        <v>89</v>
      </c>
      <c r="B36" s="57"/>
      <c r="C36" s="57"/>
      <c r="D36" s="57"/>
      <c r="E36" s="57"/>
      <c r="F36" s="57"/>
      <c r="G36" s="20"/>
      <c r="H36" s="20"/>
      <c r="I36" s="20"/>
      <c r="J36" s="20"/>
      <c r="K36" s="20"/>
    </row>
    <row r="37" spans="1:11" hidden="1" x14ac:dyDescent="0.3">
      <c r="A37" s="56" t="s">
        <v>90</v>
      </c>
      <c r="B37" s="57"/>
      <c r="C37" s="57"/>
      <c r="D37" s="57"/>
      <c r="E37" s="57"/>
      <c r="F37" s="57"/>
      <c r="G37" s="20"/>
      <c r="H37" s="20"/>
      <c r="I37" s="20"/>
      <c r="J37" s="20"/>
      <c r="K37" s="20"/>
    </row>
    <row r="38" spans="1:11" hidden="1" x14ac:dyDescent="0.3">
      <c r="A38" s="54" t="s">
        <v>91</v>
      </c>
      <c r="B38" s="55"/>
      <c r="C38" s="55"/>
      <c r="D38" s="55"/>
      <c r="E38" s="55"/>
      <c r="F38" s="55"/>
      <c r="G38" s="20"/>
      <c r="H38" s="20"/>
      <c r="I38" s="20"/>
      <c r="J38" s="20"/>
      <c r="K38" s="20"/>
    </row>
    <row r="39" spans="1:11" hidden="1" x14ac:dyDescent="0.3">
      <c r="A39" s="55" t="s">
        <v>92</v>
      </c>
      <c r="B39" s="55"/>
      <c r="C39" s="55"/>
      <c r="D39" s="55"/>
      <c r="E39" s="55"/>
      <c r="F39" s="55"/>
      <c r="G39" s="20"/>
      <c r="H39" s="20"/>
      <c r="I39" s="20"/>
      <c r="J39" s="20"/>
      <c r="K39" s="20"/>
    </row>
    <row r="40" spans="1:11" hidden="1" x14ac:dyDescent="0.3">
      <c r="A40" s="55" t="s">
        <v>93</v>
      </c>
      <c r="B40" s="55"/>
      <c r="C40" s="55"/>
      <c r="D40" s="55"/>
      <c r="E40" s="55"/>
      <c r="F40" s="55"/>
      <c r="G40" s="20"/>
      <c r="H40" s="20"/>
      <c r="I40" s="20"/>
      <c r="J40" s="20"/>
      <c r="K40" s="20"/>
    </row>
    <row r="41" spans="1:11" hidden="1" x14ac:dyDescent="0.3">
      <c r="A41" s="55" t="s">
        <v>94</v>
      </c>
      <c r="B41" s="55"/>
      <c r="C41" s="55"/>
      <c r="D41" s="55"/>
      <c r="E41" s="55"/>
      <c r="F41" s="55"/>
      <c r="G41" s="20"/>
      <c r="H41" s="20"/>
      <c r="I41" s="20"/>
      <c r="J41" s="20"/>
      <c r="K41" s="20"/>
    </row>
    <row r="42" spans="1:11" hidden="1" x14ac:dyDescent="0.3">
      <c r="A42" s="55" t="s">
        <v>95</v>
      </c>
      <c r="B42" s="55"/>
      <c r="C42" s="55"/>
      <c r="D42" s="55"/>
      <c r="E42" s="55"/>
      <c r="F42" s="55"/>
      <c r="G42" s="20"/>
      <c r="H42" s="20"/>
      <c r="I42" s="20"/>
      <c r="J42" s="20"/>
      <c r="K42" s="20"/>
    </row>
    <row r="43" spans="1:11" hidden="1" x14ac:dyDescent="0.3">
      <c r="A43" s="55" t="s">
        <v>96</v>
      </c>
      <c r="B43" s="55"/>
      <c r="C43" s="55"/>
      <c r="D43" s="55"/>
      <c r="E43" s="55"/>
      <c r="F43" s="55"/>
      <c r="G43" s="20"/>
      <c r="H43" s="20"/>
      <c r="I43" s="20"/>
      <c r="J43" s="20"/>
      <c r="K43" s="20"/>
    </row>
    <row r="44" spans="1:11" hidden="1" x14ac:dyDescent="0.3">
      <c r="A44" s="58" t="s">
        <v>97</v>
      </c>
      <c r="B44" s="57"/>
      <c r="C44" s="57"/>
      <c r="D44" s="57"/>
      <c r="E44" s="57"/>
      <c r="F44" s="57"/>
      <c r="G44" s="20"/>
      <c r="H44" s="20"/>
      <c r="I44" s="20"/>
      <c r="J44" s="20"/>
      <c r="K44" s="20"/>
    </row>
    <row r="45" spans="1:11" hidden="1" x14ac:dyDescent="0.3">
      <c r="A45" s="57" t="s">
        <v>98</v>
      </c>
      <c r="B45" s="57"/>
      <c r="C45" s="57"/>
      <c r="D45" s="57"/>
      <c r="E45" s="57"/>
      <c r="F45" s="57"/>
      <c r="G45" s="20"/>
      <c r="H45" s="20"/>
      <c r="I45" s="20"/>
      <c r="J45" s="20"/>
      <c r="K45" s="20"/>
    </row>
    <row r="46" spans="1:11" hidden="1" x14ac:dyDescent="0.3">
      <c r="A46" s="59">
        <v>-20000</v>
      </c>
      <c r="B46" s="55"/>
      <c r="C46" s="55"/>
      <c r="D46" s="55"/>
      <c r="E46" s="55"/>
      <c r="F46" s="55"/>
      <c r="G46" s="20"/>
      <c r="H46" s="20"/>
      <c r="I46" s="20"/>
      <c r="J46" s="20"/>
      <c r="K46" s="20"/>
    </row>
    <row r="47" spans="1:11" hidden="1" x14ac:dyDescent="0.3">
      <c r="A47" s="60" t="s">
        <v>99</v>
      </c>
      <c r="B47" s="57"/>
      <c r="C47" s="57"/>
      <c r="D47" s="57"/>
      <c r="E47" s="57"/>
      <c r="F47" s="57"/>
      <c r="G47" s="20"/>
      <c r="H47" s="20"/>
      <c r="I47" s="20"/>
      <c r="J47" s="20"/>
      <c r="K47" s="20"/>
    </row>
    <row r="48" spans="1:11" ht="24.9" hidden="1" x14ac:dyDescent="0.3">
      <c r="A48" s="60" t="s">
        <v>100</v>
      </c>
      <c r="B48" s="57"/>
      <c r="C48" s="57"/>
      <c r="D48" s="57"/>
      <c r="E48" s="57"/>
      <c r="F48" s="57"/>
      <c r="G48" s="20"/>
      <c r="H48" s="20"/>
      <c r="I48" s="20"/>
      <c r="J48" s="20"/>
      <c r="K48" s="20"/>
    </row>
    <row r="49" spans="1:11" ht="24.9" hidden="1" x14ac:dyDescent="0.3">
      <c r="A49" s="61" t="s">
        <v>101</v>
      </c>
      <c r="B49" s="55"/>
      <c r="C49" s="55"/>
      <c r="D49" s="55"/>
      <c r="E49" s="55"/>
      <c r="F49" s="55"/>
      <c r="G49" s="20"/>
      <c r="H49" s="20"/>
      <c r="I49" s="20"/>
      <c r="J49" s="20"/>
      <c r="K49" s="20"/>
    </row>
    <row r="50" spans="1:11" ht="24.9" hidden="1" x14ac:dyDescent="0.3">
      <c r="A50" s="61" t="s">
        <v>102</v>
      </c>
      <c r="B50" s="55"/>
      <c r="C50" s="55"/>
      <c r="D50" s="55"/>
      <c r="E50" s="55"/>
      <c r="F50" s="55"/>
      <c r="G50" s="20"/>
      <c r="H50" s="20"/>
      <c r="I50" s="20"/>
      <c r="J50" s="20"/>
      <c r="K50" s="20"/>
    </row>
    <row r="51" spans="1:11" ht="37.299999999999997" hidden="1" x14ac:dyDescent="0.3">
      <c r="A51" s="61" t="s">
        <v>103</v>
      </c>
      <c r="B51" s="62"/>
      <c r="C51" s="62"/>
      <c r="D51" s="62"/>
      <c r="E51" s="54"/>
      <c r="F51" s="54"/>
      <c r="G51" s="20"/>
      <c r="H51" s="20"/>
      <c r="I51" s="20"/>
      <c r="J51" s="20"/>
      <c r="K51" s="20"/>
    </row>
    <row r="52" spans="1:11" hidden="1" x14ac:dyDescent="0.3">
      <c r="A52" s="63" t="s">
        <v>104</v>
      </c>
      <c r="B52" s="64"/>
      <c r="C52" s="64"/>
      <c r="D52" s="64"/>
      <c r="E52" s="56"/>
      <c r="F52" s="56" t="b">
        <v>1</v>
      </c>
      <c r="G52" s="20"/>
      <c r="H52" s="20"/>
      <c r="I52" s="20"/>
      <c r="J52" s="20"/>
      <c r="K52" s="20"/>
    </row>
    <row r="53" spans="1:11" hidden="1" x14ac:dyDescent="0.3">
      <c r="A53" s="65" t="s">
        <v>105</v>
      </c>
      <c r="B53" s="63"/>
      <c r="C53" s="63"/>
      <c r="D53" s="63"/>
      <c r="E53" s="56"/>
      <c r="F53" s="56" t="b">
        <v>0</v>
      </c>
      <c r="G53" s="20"/>
      <c r="H53" s="20"/>
      <c r="I53" s="20"/>
      <c r="J53" s="20"/>
      <c r="K53" s="20"/>
    </row>
    <row r="54" spans="1:11" hidden="1" x14ac:dyDescent="0.3">
      <c r="A54" s="66"/>
      <c r="B54" s="67">
        <f>COUNT('Travel KM'!C12:C28)</f>
        <v>13</v>
      </c>
      <c r="C54" s="67"/>
      <c r="D54" s="67">
        <f>COUNTIF('Travel KM'!E12:E28,"*")</f>
        <v>13</v>
      </c>
      <c r="E54" s="68"/>
      <c r="F54" s="68" t="b">
        <f>MIN(B54,D54)=MAX(B54,D54)</f>
        <v>1</v>
      </c>
      <c r="G54" s="20"/>
      <c r="H54" s="20"/>
      <c r="I54" s="20"/>
      <c r="J54" s="20"/>
      <c r="K54" s="20"/>
    </row>
    <row r="55" spans="1:11" hidden="1" x14ac:dyDescent="0.3">
      <c r="A55" s="66" t="s">
        <v>106</v>
      </c>
      <c r="B55" s="67">
        <f>COUNT('Travel KM'!C33:C79)</f>
        <v>30</v>
      </c>
      <c r="C55" s="67"/>
      <c r="D55" s="67">
        <f>COUNTIF('Travel KM'!E33:E79,"*")</f>
        <v>30</v>
      </c>
      <c r="E55" s="68"/>
      <c r="F55" s="68" t="b">
        <f>MIN(B55,D55)=MAX(B55,D55)</f>
        <v>1</v>
      </c>
    </row>
    <row r="56" spans="1:11" hidden="1" x14ac:dyDescent="0.3">
      <c r="A56" s="69"/>
      <c r="B56" s="67">
        <f>COUNT('Travel KM'!C84:C87)</f>
        <v>0</v>
      </c>
      <c r="C56" s="67"/>
      <c r="D56" s="67">
        <f>COUNTIF('Travel KM'!E84:E87,"*")</f>
        <v>0</v>
      </c>
      <c r="E56" s="68"/>
      <c r="F56" s="68" t="b">
        <f>MIN(B56,D56)=MAX(B56,D56)</f>
        <v>1</v>
      </c>
    </row>
    <row r="57" spans="1:11" hidden="1" x14ac:dyDescent="0.3">
      <c r="A57" s="70" t="s">
        <v>107</v>
      </c>
      <c r="B57" s="71">
        <f>COUNT('Hospitality KM'!B11:B22)</f>
        <v>3</v>
      </c>
      <c r="C57" s="71"/>
      <c r="D57" s="71">
        <f>COUNTIF('Hospitality KM'!D11:D22,"*")</f>
        <v>3</v>
      </c>
      <c r="E57" s="72"/>
      <c r="F57" s="72" t="b">
        <f>MIN(B57,D57)=MAX(B57,D57)</f>
        <v>1</v>
      </c>
    </row>
    <row r="58" spans="1:11" hidden="1" x14ac:dyDescent="0.3">
      <c r="A58" s="73" t="s">
        <v>108</v>
      </c>
      <c r="B58" s="68">
        <f>COUNT('All other expenses KM'!B11:B53)</f>
        <v>20</v>
      </c>
      <c r="C58" s="68"/>
      <c r="D58" s="68">
        <f>COUNTIF('All other expenses KM'!D11:D53,"*")</f>
        <v>20</v>
      </c>
      <c r="E58" s="68"/>
      <c r="F58" s="68" t="b">
        <f>MIN(B58,D58)=MAX(B58,D58)</f>
        <v>1</v>
      </c>
    </row>
    <row r="59" spans="1:11" hidden="1" x14ac:dyDescent="0.3">
      <c r="A59" s="70" t="s">
        <v>109</v>
      </c>
      <c r="B59" s="71">
        <f>COUNTIF('Gifts and benefits KM'!B11:B22,"*")</f>
        <v>6</v>
      </c>
      <c r="C59" s="71">
        <f>COUNTIF('Gifts and benefits KM'!C11:C22,"*")</f>
        <v>6</v>
      </c>
      <c r="D59" s="71"/>
      <c r="E59" s="71">
        <f>COUNTA('Gifts and benefits KM'!E11:E22)</f>
        <v>6</v>
      </c>
      <c r="F59" s="72" t="b">
        <f>MIN(B59,C59,E59)=MAX(B59,C59,E59)</f>
        <v>1</v>
      </c>
    </row>
    <row r="60" spans="1:11" x14ac:dyDescent="0.3"/>
  </sheetData>
  <sheetProtection sheet="1" formatCells="0" insertRows="0" deleteRows="0"/>
  <mergeCells count="9">
    <mergeCell ref="B7:F7"/>
    <mergeCell ref="B8:F8"/>
    <mergeCell ref="A9:F9"/>
    <mergeCell ref="A1:F1"/>
    <mergeCell ref="B2:F2"/>
    <mergeCell ref="B3:F3"/>
    <mergeCell ref="B4:F4"/>
    <mergeCell ref="B5:F5"/>
    <mergeCell ref="B6:F6"/>
  </mergeCells>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E0E6DCEC-E2DB-4098-93E0-46B7008348DD}"/>
    <dataValidation allowBlank="1" showInputMessage="1" showErrorMessage="1" prompt="Headings on following tabs will pre populate with what you enter here_x000a__x000a_Update if a shorter or different period is covered" sqref="B4:F5" xr:uid="{C4FA27BE-35D7-4FB4-A0E4-6B5E6A2475BE}"/>
    <dataValidation allowBlank="1" showInputMessage="1" showErrorMessage="1" prompt="Headings on following tabs will pre populate with what you enter here_x000a__x000a_Create a new workbook for a new Chief Executive" sqref="B3:F3" xr:uid="{4CA969E4-6027-4947-B4C1-E7CFA2E17EC0}"/>
    <dataValidation allowBlank="1" showInputMessage="1" showErrorMessage="1" prompt="Headings on following tabs will pre populate with what you enter here" sqref="B2:F2" xr:uid="{1E322F11-E5F1-4847-9E01-2E36A181CDD7}"/>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95B833E7-A7EE-4F58-B5FC-2DE133C2BF5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134FA98-69A2-4AF9-8EBA-C7AB3B88D642}">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9CDD-1546-4DE8-AF4D-964B67409151}">
  <sheetPr>
    <tabColor theme="3" tint="0.39997558519241921"/>
    <pageSetUpPr fitToPage="1"/>
  </sheetPr>
  <dimension ref="B1:N341"/>
  <sheetViews>
    <sheetView topLeftCell="B9" zoomScale="90" zoomScaleNormal="90" workbookViewId="0">
      <selection activeCell="D25" sqref="D25"/>
    </sheetView>
  </sheetViews>
  <sheetFormatPr defaultColWidth="0" defaultRowHeight="12.45" zeroHeight="1" x14ac:dyDescent="0.3"/>
  <cols>
    <col min="1" max="1" width="9.15234375" style="3" hidden="1" customWidth="1"/>
    <col min="2" max="2" width="35.69140625" style="3" customWidth="1"/>
    <col min="3" max="3" width="14.3046875" style="3" customWidth="1"/>
    <col min="4" max="4" width="71.3828125" style="3" customWidth="1"/>
    <col min="5" max="5" width="50" style="3" customWidth="1"/>
    <col min="6" max="6" width="21.3828125" style="3" customWidth="1"/>
    <col min="7" max="7" width="37.53515625" style="3" customWidth="1"/>
    <col min="8" max="10" width="9.15234375" style="3" hidden="1" customWidth="1"/>
    <col min="11" max="14" width="0" style="3" hidden="1" customWidth="1"/>
    <col min="15" max="16384" width="9.15234375" style="3" hidden="1"/>
  </cols>
  <sheetData>
    <row r="1" spans="2:7" ht="26.25" customHeight="1" x14ac:dyDescent="0.3">
      <c r="B1" s="129" t="s">
        <v>110</v>
      </c>
      <c r="C1" s="129"/>
      <c r="D1" s="129"/>
      <c r="E1" s="129"/>
      <c r="F1" s="129"/>
      <c r="G1" s="20"/>
    </row>
    <row r="2" spans="2:7" ht="21" customHeight="1" x14ac:dyDescent="0.3">
      <c r="B2" s="21" t="s">
        <v>52</v>
      </c>
      <c r="C2" s="140" t="str">
        <f>'Summary and sign-off KM'!B2</f>
        <v>Civil Aviation Authority</v>
      </c>
      <c r="D2" s="140"/>
      <c r="E2" s="140"/>
      <c r="F2" s="140"/>
      <c r="G2" s="20"/>
    </row>
    <row r="3" spans="2:7" ht="21" customHeight="1" x14ac:dyDescent="0.3">
      <c r="B3" s="21" t="s">
        <v>111</v>
      </c>
      <c r="C3" s="140" t="str">
        <f>'Summary and sign-off KM'!B3</f>
        <v>Keith Manch</v>
      </c>
      <c r="D3" s="140"/>
      <c r="E3" s="140"/>
      <c r="F3" s="140"/>
      <c r="G3" s="20"/>
    </row>
    <row r="4" spans="2:7" ht="21" customHeight="1" x14ac:dyDescent="0.3">
      <c r="B4" s="21" t="s">
        <v>112</v>
      </c>
      <c r="C4" s="140">
        <f>'Summary and sign-off KM'!B4</f>
        <v>45108</v>
      </c>
      <c r="D4" s="140"/>
      <c r="E4" s="140"/>
      <c r="F4" s="140"/>
      <c r="G4" s="20"/>
    </row>
    <row r="5" spans="2:7" ht="21" customHeight="1" x14ac:dyDescent="0.3">
      <c r="B5" s="21" t="s">
        <v>113</v>
      </c>
      <c r="C5" s="140">
        <f>'Summary and sign-off KM'!B5</f>
        <v>45473</v>
      </c>
      <c r="D5" s="140"/>
      <c r="E5" s="140"/>
      <c r="F5" s="140"/>
      <c r="G5" s="20"/>
    </row>
    <row r="6" spans="2:7" ht="21" customHeight="1" x14ac:dyDescent="0.3">
      <c r="B6" s="21" t="s">
        <v>114</v>
      </c>
      <c r="C6" s="127" t="s">
        <v>81</v>
      </c>
      <c r="D6" s="127"/>
      <c r="E6" s="127"/>
      <c r="F6" s="127"/>
      <c r="G6" s="20"/>
    </row>
    <row r="7" spans="2:7" ht="21" customHeight="1" x14ac:dyDescent="0.3">
      <c r="B7" s="21" t="s">
        <v>57</v>
      </c>
      <c r="C7" s="127"/>
      <c r="D7" s="127"/>
      <c r="E7" s="127"/>
      <c r="F7" s="127"/>
      <c r="G7" s="20"/>
    </row>
    <row r="8" spans="2:7" ht="36" customHeight="1" x14ac:dyDescent="0.3">
      <c r="B8" s="135" t="s">
        <v>115</v>
      </c>
      <c r="C8" s="136"/>
      <c r="D8" s="136"/>
      <c r="E8" s="136"/>
      <c r="F8" s="136"/>
      <c r="G8" s="46"/>
    </row>
    <row r="9" spans="2:7" ht="36" customHeight="1" x14ac:dyDescent="0.3">
      <c r="B9" s="137" t="s">
        <v>116</v>
      </c>
      <c r="C9" s="138"/>
      <c r="D9" s="138"/>
      <c r="E9" s="138"/>
      <c r="F9" s="138"/>
      <c r="G9" s="46"/>
    </row>
    <row r="10" spans="2:7" ht="24.75" customHeight="1" x14ac:dyDescent="0.35">
      <c r="B10" s="134" t="s">
        <v>117</v>
      </c>
      <c r="C10" s="139"/>
      <c r="D10" s="134"/>
      <c r="E10" s="134"/>
      <c r="F10" s="134"/>
      <c r="G10" s="35"/>
    </row>
    <row r="11" spans="2:7" ht="27" customHeight="1" x14ac:dyDescent="0.3">
      <c r="B11" s="74" t="s">
        <v>118</v>
      </c>
      <c r="C11" s="74" t="s">
        <v>119</v>
      </c>
      <c r="D11" s="74" t="s">
        <v>120</v>
      </c>
      <c r="E11" s="74" t="s">
        <v>121</v>
      </c>
      <c r="F11" s="74" t="s">
        <v>122</v>
      </c>
      <c r="G11" s="75"/>
    </row>
    <row r="12" spans="2:7" s="81" customFormat="1" hidden="1" x14ac:dyDescent="0.3">
      <c r="B12" s="76"/>
      <c r="C12" s="77"/>
      <c r="D12" s="78"/>
      <c r="E12" s="78"/>
      <c r="F12" s="79"/>
      <c r="G12" s="80"/>
    </row>
    <row r="13" spans="2:7" s="81" customFormat="1" x14ac:dyDescent="0.3">
      <c r="B13" s="76">
        <v>45212</v>
      </c>
      <c r="C13" s="77">
        <v>11112.93</v>
      </c>
      <c r="D13" s="78" t="s">
        <v>210</v>
      </c>
      <c r="E13" s="78" t="s">
        <v>172</v>
      </c>
      <c r="F13" s="79" t="s">
        <v>186</v>
      </c>
      <c r="G13" s="80"/>
    </row>
    <row r="14" spans="2:7" s="81" customFormat="1" x14ac:dyDescent="0.3">
      <c r="B14" s="76">
        <v>45265</v>
      </c>
      <c r="C14" s="77">
        <v>1479.05</v>
      </c>
      <c r="D14" s="78" t="s">
        <v>209</v>
      </c>
      <c r="E14" s="78" t="s">
        <v>172</v>
      </c>
      <c r="F14" s="79" t="s">
        <v>185</v>
      </c>
      <c r="G14" s="80"/>
    </row>
    <row r="15" spans="2:7" s="81" customFormat="1" x14ac:dyDescent="0.3">
      <c r="B15" s="76">
        <v>45213</v>
      </c>
      <c r="C15" s="77">
        <v>38.869999999999997</v>
      </c>
      <c r="D15" s="78" t="s">
        <v>212</v>
      </c>
      <c r="E15" s="78" t="s">
        <v>175</v>
      </c>
      <c r="F15" s="79" t="s">
        <v>174</v>
      </c>
      <c r="G15" s="80"/>
    </row>
    <row r="16" spans="2:7" s="81" customFormat="1" x14ac:dyDescent="0.3">
      <c r="B16" s="76">
        <v>45221</v>
      </c>
      <c r="C16" s="77">
        <v>76.09</v>
      </c>
      <c r="D16" s="78" t="s">
        <v>211</v>
      </c>
      <c r="E16" s="78" t="s">
        <v>175</v>
      </c>
      <c r="F16" s="79" t="s">
        <v>187</v>
      </c>
      <c r="G16" s="80"/>
    </row>
    <row r="17" spans="2:7" s="81" customFormat="1" x14ac:dyDescent="0.3">
      <c r="B17" s="76">
        <v>45221</v>
      </c>
      <c r="C17" s="77">
        <v>2461.38</v>
      </c>
      <c r="D17" s="78" t="s">
        <v>213</v>
      </c>
      <c r="E17" s="78" t="s">
        <v>171</v>
      </c>
      <c r="F17" s="79" t="s">
        <v>186</v>
      </c>
      <c r="G17" s="80"/>
    </row>
    <row r="18" spans="2:7" s="81" customFormat="1" x14ac:dyDescent="0.3">
      <c r="B18" s="76">
        <v>45221</v>
      </c>
      <c r="C18" s="77">
        <v>130.06</v>
      </c>
      <c r="D18" s="78" t="s">
        <v>197</v>
      </c>
      <c r="E18" s="78" t="s">
        <v>188</v>
      </c>
      <c r="F18" s="79" t="s">
        <v>186</v>
      </c>
      <c r="G18" s="80"/>
    </row>
    <row r="19" spans="2:7" s="81" customFormat="1" x14ac:dyDescent="0.3">
      <c r="B19" s="76">
        <v>45265</v>
      </c>
      <c r="C19" s="77">
        <v>681.05</v>
      </c>
      <c r="D19" s="78" t="s">
        <v>214</v>
      </c>
      <c r="E19" s="78" t="s">
        <v>171</v>
      </c>
      <c r="F19" s="79" t="s">
        <v>185</v>
      </c>
      <c r="G19" s="80"/>
    </row>
    <row r="20" spans="2:7" s="81" customFormat="1" x14ac:dyDescent="0.3">
      <c r="B20" s="76">
        <v>45266</v>
      </c>
      <c r="C20" s="77">
        <v>104.42</v>
      </c>
      <c r="D20" s="78" t="s">
        <v>195</v>
      </c>
      <c r="E20" s="78" t="s">
        <v>175</v>
      </c>
      <c r="F20" s="79" t="s">
        <v>185</v>
      </c>
      <c r="G20" s="80"/>
    </row>
    <row r="21" spans="2:7" s="81" customFormat="1" x14ac:dyDescent="0.3">
      <c r="B21" s="76">
        <v>45267</v>
      </c>
      <c r="C21" s="77">
        <v>50.76</v>
      </c>
      <c r="D21" s="78" t="s">
        <v>196</v>
      </c>
      <c r="E21" s="78" t="s">
        <v>175</v>
      </c>
      <c r="F21" s="79" t="s">
        <v>185</v>
      </c>
      <c r="G21" s="80"/>
    </row>
    <row r="22" spans="2:7" s="81" customFormat="1" x14ac:dyDescent="0.3">
      <c r="B22" s="76">
        <v>45340</v>
      </c>
      <c r="C22" s="77">
        <v>4.6100000000000003</v>
      </c>
      <c r="D22" s="78" t="s">
        <v>223</v>
      </c>
      <c r="E22" s="78" t="s">
        <v>24</v>
      </c>
      <c r="F22" s="79" t="s">
        <v>224</v>
      </c>
      <c r="G22" s="80"/>
    </row>
    <row r="23" spans="2:7" s="81" customFormat="1" x14ac:dyDescent="0.3">
      <c r="B23" s="76">
        <v>45341</v>
      </c>
      <c r="C23" s="77">
        <v>7366.85</v>
      </c>
      <c r="D23" s="78" t="s">
        <v>233</v>
      </c>
      <c r="E23" s="78" t="s">
        <v>172</v>
      </c>
      <c r="F23" s="79" t="s">
        <v>224</v>
      </c>
      <c r="G23" s="80"/>
    </row>
    <row r="24" spans="2:7" s="81" customFormat="1" x14ac:dyDescent="0.3">
      <c r="B24" s="76">
        <v>45422</v>
      </c>
      <c r="C24" s="77">
        <v>191.27</v>
      </c>
      <c r="D24" s="78" t="s">
        <v>245</v>
      </c>
      <c r="E24" s="78" t="s">
        <v>238</v>
      </c>
      <c r="F24" s="79" t="s">
        <v>237</v>
      </c>
      <c r="G24" s="80"/>
    </row>
    <row r="25" spans="2:7" s="81" customFormat="1" x14ac:dyDescent="0.3">
      <c r="B25" s="76"/>
      <c r="C25" s="77"/>
      <c r="D25" s="78"/>
      <c r="E25" s="78"/>
      <c r="F25" s="79"/>
      <c r="G25" s="80"/>
    </row>
    <row r="26" spans="2:7" s="81" customFormat="1" x14ac:dyDescent="0.3">
      <c r="B26" s="124"/>
      <c r="C26" s="77">
        <v>363.36</v>
      </c>
      <c r="D26" s="78" t="s">
        <v>179</v>
      </c>
      <c r="E26" s="78" t="s">
        <v>172</v>
      </c>
      <c r="F26" s="79" t="s">
        <v>176</v>
      </c>
      <c r="G26" s="80"/>
    </row>
    <row r="27" spans="2:7" s="81" customFormat="1" x14ac:dyDescent="0.3">
      <c r="B27" s="82"/>
      <c r="C27" s="77"/>
      <c r="D27" s="78"/>
      <c r="E27" s="78"/>
      <c r="F27" s="79"/>
      <c r="G27" s="80"/>
    </row>
    <row r="28" spans="2:7" s="81" customFormat="1" hidden="1" x14ac:dyDescent="0.3">
      <c r="B28" s="83"/>
      <c r="C28" s="84"/>
      <c r="D28" s="85"/>
      <c r="E28" s="85"/>
      <c r="F28" s="86"/>
      <c r="G28" s="80"/>
    </row>
    <row r="29" spans="2:7" ht="19.5" customHeight="1" x14ac:dyDescent="0.3">
      <c r="B29" s="87" t="s">
        <v>123</v>
      </c>
      <c r="C29" s="88">
        <f>SUM(C12:C28)</f>
        <v>24060.7</v>
      </c>
      <c r="D29" s="89" t="str">
        <f>IF(SUBTOTAL(3,C12:C28)=SUBTOTAL(103,C12:C28),'Summary and sign-off KM'!$A$47,'Summary and sign-off KM'!$A$48)</f>
        <v>Check - there are no hidden rows with data</v>
      </c>
      <c r="E29" s="133" t="str">
        <f>IF('Summary and sign-off KM'!F54='Summary and sign-off KM'!F53,'Summary and sign-off KM'!A50,'Summary and sign-off KM'!A49)</f>
        <v>Check - each entry provides sufficient information</v>
      </c>
      <c r="F29" s="133"/>
      <c r="G29" s="20"/>
    </row>
    <row r="30" spans="2:7" ht="10.5" customHeight="1" x14ac:dyDescent="0.3">
      <c r="B30" s="20"/>
      <c r="C30" s="46"/>
      <c r="D30" s="20"/>
      <c r="E30" s="20"/>
      <c r="F30" s="20"/>
      <c r="G30" s="20"/>
    </row>
    <row r="31" spans="2:7" ht="24.75" customHeight="1" x14ac:dyDescent="0.35">
      <c r="B31" s="134" t="s">
        <v>124</v>
      </c>
      <c r="C31" s="134"/>
      <c r="D31" s="134"/>
      <c r="E31" s="134"/>
      <c r="F31" s="134"/>
      <c r="G31" s="35"/>
    </row>
    <row r="32" spans="2:7" ht="27" customHeight="1" x14ac:dyDescent="0.3">
      <c r="B32" s="74" t="s">
        <v>118</v>
      </c>
      <c r="C32" s="74" t="s">
        <v>62</v>
      </c>
      <c r="D32" s="74" t="s">
        <v>125</v>
      </c>
      <c r="E32" s="74" t="s">
        <v>121</v>
      </c>
      <c r="F32" s="74" t="s">
        <v>122</v>
      </c>
      <c r="G32" s="75"/>
    </row>
    <row r="33" spans="2:7" s="81" customFormat="1" hidden="1" x14ac:dyDescent="0.3">
      <c r="B33" s="76"/>
      <c r="C33" s="77"/>
      <c r="D33" s="78"/>
      <c r="E33" s="78"/>
      <c r="F33" s="79"/>
      <c r="G33" s="80"/>
    </row>
    <row r="34" spans="2:7" s="81" customFormat="1" x14ac:dyDescent="0.3">
      <c r="B34" s="120">
        <v>45153</v>
      </c>
      <c r="C34" s="121">
        <v>20.260000000000002</v>
      </c>
      <c r="D34" s="122" t="s">
        <v>191</v>
      </c>
      <c r="E34" s="122" t="s">
        <v>175</v>
      </c>
      <c r="F34" s="123" t="s">
        <v>174</v>
      </c>
      <c r="G34" s="80"/>
    </row>
    <row r="35" spans="2:7" s="81" customFormat="1" x14ac:dyDescent="0.3">
      <c r="B35" s="120">
        <v>45169</v>
      </c>
      <c r="C35" s="121">
        <v>314.70999999999998</v>
      </c>
      <c r="D35" s="122" t="s">
        <v>202</v>
      </c>
      <c r="E35" s="122" t="s">
        <v>172</v>
      </c>
      <c r="F35" s="123" t="s">
        <v>170</v>
      </c>
      <c r="G35" s="80"/>
    </row>
    <row r="36" spans="2:7" s="81" customFormat="1" x14ac:dyDescent="0.3">
      <c r="B36" s="120">
        <v>45180</v>
      </c>
      <c r="C36" s="121">
        <v>435.75</v>
      </c>
      <c r="D36" s="122" t="s">
        <v>202</v>
      </c>
      <c r="E36" s="122" t="s">
        <v>172</v>
      </c>
      <c r="F36" s="123" t="s">
        <v>170</v>
      </c>
      <c r="G36" s="80"/>
    </row>
    <row r="37" spans="2:7" s="81" customFormat="1" x14ac:dyDescent="0.3">
      <c r="B37" s="120">
        <v>45180</v>
      </c>
      <c r="C37" s="121">
        <v>138.26</v>
      </c>
      <c r="D37" s="122" t="s">
        <v>203</v>
      </c>
      <c r="E37" s="122" t="s">
        <v>171</v>
      </c>
      <c r="F37" s="123" t="s">
        <v>170</v>
      </c>
      <c r="G37" s="80"/>
    </row>
    <row r="38" spans="2:7" s="81" customFormat="1" x14ac:dyDescent="0.3">
      <c r="B38" s="120">
        <v>45180</v>
      </c>
      <c r="C38" s="121">
        <v>33.869999999999997</v>
      </c>
      <c r="D38" s="122" t="s">
        <v>204</v>
      </c>
      <c r="E38" s="122" t="s">
        <v>175</v>
      </c>
      <c r="F38" s="123" t="s">
        <v>170</v>
      </c>
      <c r="G38" s="80"/>
    </row>
    <row r="39" spans="2:7" s="81" customFormat="1" x14ac:dyDescent="0.3">
      <c r="B39" s="120">
        <v>45210</v>
      </c>
      <c r="C39" s="121">
        <v>455.79</v>
      </c>
      <c r="D39" s="122" t="s">
        <v>205</v>
      </c>
      <c r="E39" s="122" t="s">
        <v>172</v>
      </c>
      <c r="F39" s="123" t="s">
        <v>170</v>
      </c>
      <c r="G39" s="80"/>
    </row>
    <row r="40" spans="2:7" s="81" customFormat="1" x14ac:dyDescent="0.3">
      <c r="B40" s="120">
        <v>45211</v>
      </c>
      <c r="C40" s="121">
        <v>50.78</v>
      </c>
      <c r="D40" s="122" t="s">
        <v>193</v>
      </c>
      <c r="E40" s="122" t="s">
        <v>175</v>
      </c>
      <c r="F40" s="123" t="s">
        <v>170</v>
      </c>
      <c r="G40" s="80"/>
    </row>
    <row r="41" spans="2:7" s="81" customFormat="1" x14ac:dyDescent="0.3">
      <c r="B41" s="120">
        <v>45212</v>
      </c>
      <c r="C41" s="121">
        <v>135.62</v>
      </c>
      <c r="D41" s="122" t="s">
        <v>192</v>
      </c>
      <c r="E41" s="122" t="s">
        <v>171</v>
      </c>
      <c r="F41" s="123" t="s">
        <v>170</v>
      </c>
      <c r="G41" s="80"/>
    </row>
    <row r="42" spans="2:7" s="81" customFormat="1" x14ac:dyDescent="0.3">
      <c r="B42" s="120">
        <v>45212</v>
      </c>
      <c r="C42" s="121">
        <v>22.17</v>
      </c>
      <c r="D42" s="122" t="s">
        <v>194</v>
      </c>
      <c r="E42" s="122" t="s">
        <v>190</v>
      </c>
      <c r="F42" s="123" t="s">
        <v>170</v>
      </c>
      <c r="G42" s="80"/>
    </row>
    <row r="43" spans="2:7" s="81" customFormat="1" x14ac:dyDescent="0.3">
      <c r="B43" s="120">
        <v>45238</v>
      </c>
      <c r="C43" s="121">
        <v>586.12</v>
      </c>
      <c r="D43" s="122" t="s">
        <v>201</v>
      </c>
      <c r="E43" s="122" t="s">
        <v>172</v>
      </c>
      <c r="F43" s="123" t="s">
        <v>187</v>
      </c>
      <c r="G43" s="80"/>
    </row>
    <row r="44" spans="2:7" s="81" customFormat="1" x14ac:dyDescent="0.3">
      <c r="B44" s="120">
        <v>45238</v>
      </c>
      <c r="C44" s="121">
        <v>164.35</v>
      </c>
      <c r="D44" s="122" t="s">
        <v>198</v>
      </c>
      <c r="E44" s="122" t="s">
        <v>171</v>
      </c>
      <c r="F44" s="123" t="s">
        <v>200</v>
      </c>
      <c r="G44" s="80"/>
    </row>
    <row r="45" spans="2:7" s="81" customFormat="1" x14ac:dyDescent="0.3">
      <c r="B45" s="120">
        <v>45238</v>
      </c>
      <c r="C45" s="121">
        <v>51.3</v>
      </c>
      <c r="D45" s="122" t="s">
        <v>199</v>
      </c>
      <c r="E45" s="122" t="s">
        <v>190</v>
      </c>
      <c r="F45" s="123" t="s">
        <v>200</v>
      </c>
      <c r="G45" s="80"/>
    </row>
    <row r="46" spans="2:7" s="81" customFormat="1" x14ac:dyDescent="0.3">
      <c r="B46" s="120">
        <v>45238</v>
      </c>
      <c r="C46" s="121">
        <v>26.09</v>
      </c>
      <c r="D46" s="122" t="s">
        <v>199</v>
      </c>
      <c r="E46" s="122" t="s">
        <v>190</v>
      </c>
      <c r="F46" s="123" t="s">
        <v>200</v>
      </c>
      <c r="G46" s="80"/>
    </row>
    <row r="47" spans="2:7" s="81" customFormat="1" x14ac:dyDescent="0.3">
      <c r="B47" s="120">
        <v>45266</v>
      </c>
      <c r="C47" s="121">
        <v>49.39</v>
      </c>
      <c r="D47" s="122" t="s">
        <v>206</v>
      </c>
      <c r="E47" s="122" t="s">
        <v>175</v>
      </c>
      <c r="F47" s="123" t="s">
        <v>174</v>
      </c>
      <c r="G47" s="80"/>
    </row>
    <row r="48" spans="2:7" s="81" customFormat="1" x14ac:dyDescent="0.3">
      <c r="B48" s="120">
        <v>45269</v>
      </c>
      <c r="C48" s="121">
        <v>35.479999999999997</v>
      </c>
      <c r="D48" s="122" t="s">
        <v>207</v>
      </c>
      <c r="E48" s="122" t="s">
        <v>175</v>
      </c>
      <c r="F48" s="123" t="s">
        <v>174</v>
      </c>
      <c r="G48" s="80"/>
    </row>
    <row r="49" spans="2:7" s="81" customFormat="1" x14ac:dyDescent="0.3">
      <c r="B49" s="120">
        <v>45314</v>
      </c>
      <c r="C49" s="121">
        <v>415.72</v>
      </c>
      <c r="D49" s="122" t="s">
        <v>215</v>
      </c>
      <c r="E49" s="122" t="s">
        <v>172</v>
      </c>
      <c r="F49" s="123" t="s">
        <v>170</v>
      </c>
      <c r="G49" s="80"/>
    </row>
    <row r="50" spans="2:7" s="81" customFormat="1" x14ac:dyDescent="0.3">
      <c r="B50" s="120">
        <v>45331</v>
      </c>
      <c r="C50" s="121">
        <v>577.66999999999996</v>
      </c>
      <c r="D50" s="122" t="s">
        <v>217</v>
      </c>
      <c r="E50" s="122" t="s">
        <v>172</v>
      </c>
      <c r="F50" s="123" t="s">
        <v>170</v>
      </c>
      <c r="G50" s="80"/>
    </row>
    <row r="51" spans="2:7" s="81" customFormat="1" x14ac:dyDescent="0.3">
      <c r="B51" s="120">
        <v>45339</v>
      </c>
      <c r="C51" s="126">
        <v>377</v>
      </c>
      <c r="D51" s="81" t="s">
        <v>225</v>
      </c>
      <c r="E51" s="81" t="s">
        <v>172</v>
      </c>
      <c r="F51" s="81" t="s">
        <v>187</v>
      </c>
      <c r="G51" s="80"/>
    </row>
    <row r="52" spans="2:7" s="81" customFormat="1" x14ac:dyDescent="0.3">
      <c r="B52" s="120">
        <v>45361</v>
      </c>
      <c r="C52" s="121">
        <v>419.04</v>
      </c>
      <c r="D52" s="122" t="s">
        <v>218</v>
      </c>
      <c r="E52" s="122" t="s">
        <v>172</v>
      </c>
      <c r="F52" s="123" t="s">
        <v>187</v>
      </c>
      <c r="G52" s="80"/>
    </row>
    <row r="53" spans="2:7" s="81" customFormat="1" x14ac:dyDescent="0.3">
      <c r="B53" s="120">
        <v>45361</v>
      </c>
      <c r="C53" s="121">
        <v>51.19</v>
      </c>
      <c r="D53" s="122" t="s">
        <v>228</v>
      </c>
      <c r="E53" s="122" t="s">
        <v>229</v>
      </c>
      <c r="F53" s="123" t="s">
        <v>187</v>
      </c>
      <c r="G53" s="80"/>
    </row>
    <row r="54" spans="2:7" s="81" customFormat="1" x14ac:dyDescent="0.3">
      <c r="B54" s="120">
        <v>45364</v>
      </c>
      <c r="C54" s="121">
        <v>543.45000000000005</v>
      </c>
      <c r="D54" s="122" t="s">
        <v>219</v>
      </c>
      <c r="E54" s="122" t="s">
        <v>172</v>
      </c>
      <c r="F54" s="123" t="s">
        <v>220</v>
      </c>
      <c r="G54" s="80"/>
    </row>
    <row r="55" spans="2:7" s="81" customFormat="1" x14ac:dyDescent="0.3">
      <c r="B55" s="120">
        <v>45392</v>
      </c>
      <c r="C55" s="121">
        <v>393.22</v>
      </c>
      <c r="D55" s="122" t="s">
        <v>222</v>
      </c>
      <c r="E55" s="122" t="s">
        <v>172</v>
      </c>
      <c r="F55" s="123" t="s">
        <v>187</v>
      </c>
      <c r="G55" s="80"/>
    </row>
    <row r="56" spans="2:7" s="81" customFormat="1" x14ac:dyDescent="0.3">
      <c r="B56" s="120">
        <v>45392</v>
      </c>
      <c r="C56" s="121">
        <v>20.09</v>
      </c>
      <c r="D56" s="122" t="s">
        <v>226</v>
      </c>
      <c r="E56" s="122" t="s">
        <v>227</v>
      </c>
      <c r="F56" s="123" t="s">
        <v>187</v>
      </c>
      <c r="G56" s="80"/>
    </row>
    <row r="57" spans="2:7" s="81" customFormat="1" x14ac:dyDescent="0.3">
      <c r="B57" s="120">
        <v>45397</v>
      </c>
      <c r="C57" s="121">
        <v>691.44</v>
      </c>
      <c r="D57" s="122" t="s">
        <v>221</v>
      </c>
      <c r="E57" s="122" t="s">
        <v>172</v>
      </c>
      <c r="F57" s="123" t="s">
        <v>187</v>
      </c>
      <c r="G57" s="80"/>
    </row>
    <row r="58" spans="2:7" s="81" customFormat="1" x14ac:dyDescent="0.3">
      <c r="B58" s="120">
        <v>45413</v>
      </c>
      <c r="C58" s="121">
        <v>485.46</v>
      </c>
      <c r="D58" s="122" t="s">
        <v>243</v>
      </c>
      <c r="E58" s="122" t="s">
        <v>172</v>
      </c>
      <c r="F58" s="123" t="s">
        <v>240</v>
      </c>
      <c r="G58" s="80"/>
    </row>
    <row r="59" spans="2:7" s="81" customFormat="1" x14ac:dyDescent="0.3">
      <c r="B59" s="120">
        <v>45413</v>
      </c>
      <c r="C59" s="121">
        <v>163.47999999999999</v>
      </c>
      <c r="D59" s="122" t="s">
        <v>242</v>
      </c>
      <c r="E59" s="122" t="s">
        <v>171</v>
      </c>
      <c r="F59" s="123" t="s">
        <v>240</v>
      </c>
      <c r="G59" s="80"/>
    </row>
    <row r="60" spans="2:7" s="81" customFormat="1" x14ac:dyDescent="0.3">
      <c r="B60" s="120">
        <v>45413</v>
      </c>
      <c r="C60" s="121">
        <v>46</v>
      </c>
      <c r="D60" s="122" t="s">
        <v>241</v>
      </c>
      <c r="E60" s="122" t="s">
        <v>24</v>
      </c>
      <c r="F60" s="123" t="s">
        <v>240</v>
      </c>
      <c r="G60" s="80"/>
    </row>
    <row r="61" spans="2:7" s="81" customFormat="1" x14ac:dyDescent="0.3">
      <c r="B61" s="120">
        <v>45414</v>
      </c>
      <c r="C61" s="121">
        <v>30.44</v>
      </c>
      <c r="D61" s="122" t="s">
        <v>239</v>
      </c>
      <c r="E61" s="122" t="s">
        <v>175</v>
      </c>
      <c r="F61" s="123" t="s">
        <v>240</v>
      </c>
      <c r="G61" s="80"/>
    </row>
    <row r="62" spans="2:7" s="81" customFormat="1" x14ac:dyDescent="0.3">
      <c r="B62" s="120">
        <v>45415</v>
      </c>
      <c r="C62" s="121">
        <v>30.09</v>
      </c>
      <c r="D62" s="122" t="s">
        <v>239</v>
      </c>
      <c r="E62" s="122" t="s">
        <v>175</v>
      </c>
      <c r="F62" s="123" t="s">
        <v>240</v>
      </c>
      <c r="G62" s="80"/>
    </row>
    <row r="63" spans="2:7" s="81" customFormat="1" x14ac:dyDescent="0.3">
      <c r="B63" s="120"/>
      <c r="C63" s="121"/>
      <c r="D63" s="122"/>
      <c r="E63" s="122"/>
      <c r="F63" s="123"/>
      <c r="G63" s="80"/>
    </row>
    <row r="64" spans="2:7" s="81" customFormat="1" x14ac:dyDescent="0.3">
      <c r="B64" s="120"/>
      <c r="C64" s="121">
        <v>287.5</v>
      </c>
      <c r="D64" s="122" t="s">
        <v>179</v>
      </c>
      <c r="E64" s="122" t="s">
        <v>172</v>
      </c>
      <c r="F64" s="123" t="s">
        <v>176</v>
      </c>
      <c r="G64" s="80"/>
    </row>
    <row r="65" spans="2:7" s="81" customFormat="1" x14ac:dyDescent="0.3">
      <c r="G65" s="80"/>
    </row>
    <row r="66" spans="2:7" s="81" customFormat="1" x14ac:dyDescent="0.3">
      <c r="B66" s="120"/>
      <c r="C66" s="121"/>
      <c r="D66" s="122"/>
      <c r="E66" s="122"/>
      <c r="F66" s="123"/>
      <c r="G66" s="80"/>
    </row>
    <row r="67" spans="2:7" s="81" customFormat="1" x14ac:dyDescent="0.3">
      <c r="B67" s="120"/>
      <c r="C67" s="121"/>
      <c r="D67" s="122"/>
      <c r="E67" s="122"/>
      <c r="F67" s="123"/>
      <c r="G67" s="80"/>
    </row>
    <row r="68" spans="2:7" s="81" customFormat="1" x14ac:dyDescent="0.3">
      <c r="B68" s="120"/>
      <c r="C68" s="121"/>
      <c r="D68" s="122"/>
      <c r="E68" s="122"/>
      <c r="F68" s="123"/>
      <c r="G68" s="80"/>
    </row>
    <row r="69" spans="2:7" s="81" customFormat="1" x14ac:dyDescent="0.3">
      <c r="B69" s="120"/>
      <c r="C69" s="121"/>
      <c r="D69" s="122"/>
      <c r="E69" s="122"/>
      <c r="F69" s="123"/>
      <c r="G69" s="80"/>
    </row>
    <row r="70" spans="2:7" s="81" customFormat="1" x14ac:dyDescent="0.3">
      <c r="B70" s="120"/>
      <c r="C70" s="121"/>
      <c r="D70" s="122"/>
      <c r="E70" s="122"/>
      <c r="F70" s="123"/>
      <c r="G70" s="80"/>
    </row>
    <row r="71" spans="2:7" s="81" customFormat="1" x14ac:dyDescent="0.3">
      <c r="B71" s="120"/>
      <c r="C71" s="121"/>
      <c r="D71" s="122"/>
      <c r="E71" s="122"/>
      <c r="F71" s="123"/>
      <c r="G71" s="80"/>
    </row>
    <row r="72" spans="2:7" s="81" customFormat="1" x14ac:dyDescent="0.3">
      <c r="B72" s="120"/>
      <c r="C72" s="121"/>
      <c r="D72" s="122"/>
      <c r="E72" s="122"/>
      <c r="F72" s="123"/>
      <c r="G72" s="80"/>
    </row>
    <row r="73" spans="2:7" s="81" customFormat="1" x14ac:dyDescent="0.3">
      <c r="B73" s="120"/>
      <c r="C73" s="121"/>
      <c r="D73" s="122"/>
      <c r="E73" s="122"/>
      <c r="F73" s="123"/>
      <c r="G73" s="80"/>
    </row>
    <row r="74" spans="2:7" s="81" customFormat="1" x14ac:dyDescent="0.3">
      <c r="B74" s="120"/>
      <c r="C74" s="121"/>
      <c r="D74" s="122"/>
      <c r="E74" s="122"/>
      <c r="F74" s="123"/>
      <c r="G74" s="80"/>
    </row>
    <row r="75" spans="2:7" s="81" customFormat="1" x14ac:dyDescent="0.3">
      <c r="B75" s="120"/>
      <c r="C75" s="121"/>
      <c r="D75" s="122"/>
      <c r="E75" s="122"/>
      <c r="F75" s="123"/>
      <c r="G75" s="80"/>
    </row>
    <row r="76" spans="2:7" s="81" customFormat="1" x14ac:dyDescent="0.3">
      <c r="B76" s="120"/>
      <c r="C76" s="121"/>
      <c r="D76" s="122"/>
      <c r="E76" s="122"/>
      <c r="F76" s="123"/>
      <c r="G76" s="80"/>
    </row>
    <row r="77" spans="2:7" s="81" customFormat="1" x14ac:dyDescent="0.3">
      <c r="B77" s="120"/>
      <c r="C77" s="121"/>
      <c r="D77" s="122"/>
      <c r="E77" s="122"/>
      <c r="F77" s="123"/>
      <c r="G77" s="80"/>
    </row>
    <row r="78" spans="2:7" s="81" customFormat="1" x14ac:dyDescent="0.3">
      <c r="B78" s="120"/>
      <c r="C78" s="121"/>
      <c r="D78" s="122"/>
      <c r="E78" s="122"/>
      <c r="F78" s="123"/>
      <c r="G78" s="80"/>
    </row>
    <row r="79" spans="2:7" s="81" customFormat="1" hidden="1" x14ac:dyDescent="0.3">
      <c r="B79" s="76"/>
      <c r="C79" s="77"/>
      <c r="D79" s="78"/>
      <c r="E79" s="78"/>
      <c r="F79" s="79"/>
      <c r="G79" s="80"/>
    </row>
    <row r="80" spans="2:7" ht="19.5" customHeight="1" x14ac:dyDescent="0.3">
      <c r="B80" s="87" t="s">
        <v>126</v>
      </c>
      <c r="C80" s="88">
        <f>SUM(C33:C79)</f>
        <v>7051.73</v>
      </c>
      <c r="D80" s="89" t="str">
        <f>IF(SUBTOTAL(3,C33:C79)=SUBTOTAL(103,C33:C79),'Summary and sign-off KM'!$A$47,'Summary and sign-off KM'!$A$48)</f>
        <v>Check - there are no hidden rows with data</v>
      </c>
      <c r="E80" s="133" t="str">
        <f>IF('Summary and sign-off KM'!F55='Summary and sign-off KM'!F53,'Summary and sign-off KM'!A50,'Summary and sign-off KM'!A49)</f>
        <v>Check - each entry provides sufficient information</v>
      </c>
      <c r="F80" s="133"/>
      <c r="G80" s="20"/>
    </row>
    <row r="81" spans="2:7" ht="10.5" customHeight="1" x14ac:dyDescent="0.3">
      <c r="B81" s="20"/>
      <c r="C81" s="46"/>
      <c r="D81" s="20"/>
      <c r="E81" s="20"/>
      <c r="F81" s="20"/>
      <c r="G81" s="20"/>
    </row>
    <row r="82" spans="2:7" ht="24.75" customHeight="1" x14ac:dyDescent="0.3">
      <c r="B82" s="134" t="s">
        <v>127</v>
      </c>
      <c r="C82" s="134"/>
      <c r="D82" s="134"/>
      <c r="E82" s="134"/>
      <c r="F82" s="134"/>
      <c r="G82" s="20"/>
    </row>
    <row r="83" spans="2:7" ht="27" customHeight="1" x14ac:dyDescent="0.3">
      <c r="B83" s="74" t="s">
        <v>118</v>
      </c>
      <c r="C83" s="74" t="s">
        <v>62</v>
      </c>
      <c r="D83" s="74" t="s">
        <v>128</v>
      </c>
      <c r="E83" s="74" t="s">
        <v>129</v>
      </c>
      <c r="F83" s="74" t="s">
        <v>122</v>
      </c>
      <c r="G83" s="48"/>
    </row>
    <row r="84" spans="2:7" s="81" customFormat="1" hidden="1" x14ac:dyDescent="0.3">
      <c r="B84" s="76"/>
      <c r="C84" s="77"/>
      <c r="D84" s="78"/>
      <c r="E84" s="78"/>
      <c r="F84" s="79"/>
      <c r="G84" s="80"/>
    </row>
    <row r="85" spans="2:7" s="81" customFormat="1" x14ac:dyDescent="0.3">
      <c r="B85" s="76"/>
      <c r="C85" s="77"/>
      <c r="D85" s="78"/>
      <c r="E85" s="78"/>
      <c r="F85" s="79"/>
      <c r="G85" s="80"/>
    </row>
    <row r="86" spans="2:7" s="81" customFormat="1" x14ac:dyDescent="0.3">
      <c r="B86" s="76"/>
      <c r="C86" s="77"/>
      <c r="D86" s="78"/>
      <c r="E86" s="78"/>
      <c r="F86" s="79"/>
      <c r="G86" s="80"/>
    </row>
    <row r="87" spans="2:7" s="81" customFormat="1" hidden="1" x14ac:dyDescent="0.3">
      <c r="B87" s="76"/>
      <c r="C87" s="77"/>
      <c r="D87" s="78"/>
      <c r="E87" s="78"/>
      <c r="F87" s="79"/>
      <c r="G87" s="80"/>
    </row>
    <row r="88" spans="2:7" ht="19.5" customHeight="1" x14ac:dyDescent="0.3">
      <c r="B88" s="87" t="s">
        <v>130</v>
      </c>
      <c r="C88" s="88">
        <f>SUM(C84:C87)</f>
        <v>0</v>
      </c>
      <c r="D88" s="89" t="str">
        <f>IF(SUBTOTAL(3,C84:C87)=SUBTOTAL(103,C84:C87),'Summary and sign-off KM'!$A$47,'Summary and sign-off KM'!$A$48)</f>
        <v>Check - there are no hidden rows with data</v>
      </c>
      <c r="E88" s="133" t="str">
        <f>IF('Summary and sign-off KM'!F56='Summary and sign-off KM'!F53,'Summary and sign-off KM'!A50,'Summary and sign-off KM'!A49)</f>
        <v>Check - each entry provides sufficient information</v>
      </c>
      <c r="F88" s="133"/>
      <c r="G88" s="20"/>
    </row>
    <row r="89" spans="2:7" ht="10.5" customHeight="1" x14ac:dyDescent="0.3">
      <c r="B89" s="20"/>
      <c r="C89" s="90"/>
      <c r="D89" s="46"/>
      <c r="E89" s="20"/>
      <c r="F89" s="20"/>
      <c r="G89" s="20"/>
    </row>
    <row r="90" spans="2:7" ht="34.5" customHeight="1" x14ac:dyDescent="0.3">
      <c r="B90" s="91" t="s">
        <v>131</v>
      </c>
      <c r="C90" s="92">
        <f>C29+C80+C88</f>
        <v>31112.43</v>
      </c>
      <c r="D90" s="93"/>
      <c r="E90" s="93"/>
      <c r="F90" s="93"/>
      <c r="G90" s="20"/>
    </row>
    <row r="91" spans="2:7" x14ac:dyDescent="0.3">
      <c r="B91" s="20"/>
      <c r="C91" s="46"/>
      <c r="D91" s="20"/>
      <c r="E91" s="20"/>
      <c r="F91" s="20"/>
      <c r="G91" s="20"/>
    </row>
    <row r="92" spans="2:7" x14ac:dyDescent="0.3">
      <c r="B92" s="49" t="s">
        <v>73</v>
      </c>
      <c r="C92" s="46"/>
      <c r="D92" s="20"/>
      <c r="E92" s="20"/>
      <c r="F92" s="20"/>
      <c r="G92" s="20"/>
    </row>
    <row r="93" spans="2:7" ht="12.75" customHeight="1" x14ac:dyDescent="0.3">
      <c r="B93" s="50" t="s">
        <v>132</v>
      </c>
      <c r="G93" s="20"/>
    </row>
    <row r="94" spans="2:7" ht="13.2" customHeight="1" x14ac:dyDescent="0.3">
      <c r="B94" s="50" t="s">
        <v>133</v>
      </c>
      <c r="C94" s="20"/>
      <c r="E94" s="20"/>
      <c r="G94" s="20"/>
    </row>
    <row r="95" spans="2:7" x14ac:dyDescent="0.3">
      <c r="B95" s="50" t="s">
        <v>134</v>
      </c>
      <c r="G95" s="20"/>
    </row>
    <row r="96" spans="2:7" x14ac:dyDescent="0.3">
      <c r="B96" s="50" t="s">
        <v>79</v>
      </c>
      <c r="C96" s="46"/>
      <c r="D96" s="20"/>
      <c r="E96" s="20"/>
      <c r="F96" s="20"/>
      <c r="G96" s="20"/>
    </row>
    <row r="97" spans="2:7" ht="13.2" customHeight="1" x14ac:dyDescent="0.3">
      <c r="B97" s="50" t="s">
        <v>135</v>
      </c>
      <c r="C97" s="20"/>
      <c r="E97" s="20"/>
      <c r="G97" s="20"/>
    </row>
    <row r="98" spans="2:7" x14ac:dyDescent="0.3">
      <c r="B98" s="50" t="s">
        <v>136</v>
      </c>
      <c r="G98" s="20"/>
    </row>
    <row r="99" spans="2:7" x14ac:dyDescent="0.3">
      <c r="B99" s="50" t="s">
        <v>137</v>
      </c>
      <c r="C99" s="50"/>
      <c r="D99" s="50"/>
      <c r="E99" s="50"/>
      <c r="G99" s="20"/>
    </row>
    <row r="100" spans="2:7" x14ac:dyDescent="0.3">
      <c r="B100" s="51"/>
      <c r="C100" s="20"/>
      <c r="D100" s="20"/>
      <c r="E100" s="20"/>
      <c r="F100" s="20"/>
      <c r="G100" s="20"/>
    </row>
    <row r="101" spans="2:7" hidden="1" x14ac:dyDescent="0.3">
      <c r="B101" s="51"/>
      <c r="C101" s="20"/>
      <c r="D101" s="20"/>
      <c r="E101" s="20"/>
      <c r="F101" s="20"/>
      <c r="G101" s="20"/>
    </row>
    <row r="102" spans="2:7" x14ac:dyDescent="0.3"/>
    <row r="105" spans="2:7" x14ac:dyDescent="0.3"/>
    <row r="106" spans="2:7" ht="12.75" hidden="1" customHeight="1" x14ac:dyDescent="0.3"/>
    <row r="107" spans="2:7" x14ac:dyDescent="0.3"/>
    <row r="108" spans="2:7" x14ac:dyDescent="0.3"/>
    <row r="109" spans="2:7" hidden="1" x14ac:dyDescent="0.3">
      <c r="B109" s="51"/>
      <c r="C109" s="20"/>
      <c r="D109" s="20"/>
      <c r="E109" s="20"/>
      <c r="F109" s="20"/>
      <c r="G109" s="20"/>
    </row>
    <row r="110" spans="2:7" hidden="1" x14ac:dyDescent="0.3">
      <c r="B110" s="51"/>
      <c r="C110" s="20"/>
      <c r="D110" s="20"/>
      <c r="E110" s="20"/>
      <c r="F110" s="20"/>
      <c r="G110" s="20"/>
    </row>
    <row r="111" spans="2:7" hidden="1" x14ac:dyDescent="0.3">
      <c r="B111" s="51"/>
      <c r="C111" s="20"/>
      <c r="D111" s="20"/>
      <c r="E111" s="20"/>
      <c r="F111" s="20"/>
      <c r="G111" s="20"/>
    </row>
    <row r="112" spans="2:7" hidden="1" x14ac:dyDescent="0.3">
      <c r="B112" s="51"/>
      <c r="C112" s="20"/>
      <c r="D112" s="20"/>
      <c r="E112" s="20"/>
      <c r="F112" s="20"/>
      <c r="G112" s="20"/>
    </row>
    <row r="113" spans="2:7" hidden="1" x14ac:dyDescent="0.3">
      <c r="B113" s="51"/>
      <c r="C113" s="20"/>
      <c r="D113" s="20"/>
      <c r="E113" s="20"/>
      <c r="F113" s="20"/>
      <c r="G113" s="20"/>
    </row>
    <row r="114" spans="2:7" x14ac:dyDescent="0.3"/>
    <row r="115" spans="2:7" x14ac:dyDescent="0.3"/>
    <row r="116" spans="2:7" x14ac:dyDescent="0.3"/>
    <row r="117" spans="2:7" x14ac:dyDescent="0.3"/>
    <row r="118" spans="2:7" x14ac:dyDescent="0.3"/>
    <row r="119" spans="2:7" x14ac:dyDescent="0.3"/>
    <row r="120" spans="2:7" x14ac:dyDescent="0.3"/>
    <row r="121" spans="2:7" x14ac:dyDescent="0.3"/>
    <row r="122" spans="2:7" x14ac:dyDescent="0.3"/>
    <row r="123" spans="2:7" x14ac:dyDescent="0.3"/>
    <row r="124" spans="2:7" x14ac:dyDescent="0.3"/>
    <row r="125" spans="2:7" x14ac:dyDescent="0.3"/>
    <row r="126" spans="2:7" x14ac:dyDescent="0.3"/>
    <row r="127" spans="2:7" x14ac:dyDescent="0.3"/>
    <row r="128" spans="2:7"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sheetData>
  <sheetProtection sheet="1" formatCells="0" formatRows="0" insertColumns="0" insertRows="0" deleteRows="0"/>
  <mergeCells count="15">
    <mergeCell ref="C6:F6"/>
    <mergeCell ref="B1:F1"/>
    <mergeCell ref="C2:F2"/>
    <mergeCell ref="C3:F3"/>
    <mergeCell ref="C4:F4"/>
    <mergeCell ref="C5:F5"/>
    <mergeCell ref="E80:F80"/>
    <mergeCell ref="B82:F82"/>
    <mergeCell ref="E88:F88"/>
    <mergeCell ref="C7:F7"/>
    <mergeCell ref="B8:F8"/>
    <mergeCell ref="B9:F9"/>
    <mergeCell ref="B10:F10"/>
    <mergeCell ref="E29:F29"/>
    <mergeCell ref="B31:F31"/>
  </mergeCells>
  <dataValidations xWindow="170" yWindow="389" count="2">
    <dataValidation allowBlank="1" showInputMessage="1" showErrorMessage="1" prompt="Insert additional rows as needed:_x000a_- 'right click' on a row number (left of screen)_x000a_- select 'Insert' (this will insert a row above it)" sqref="B83 B32 B11" xr:uid="{3E8019F1-38B1-4F9B-AE91-4C648B41F9E6}"/>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B84:B87 B66:B79 B33:B64 B12:B28" xr:uid="{6749D995-CF48-4611-859B-2381312BECF8}">
      <formula1>$C$4</formula1>
      <formula2>$C$5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70" yWindow="389" count="3">
        <x14:dataValidation type="decimal" operator="greaterThan" allowBlank="1" showInputMessage="1" showErrorMessage="1" error="This cell must contain a dollar figure" xr:uid="{89C4EE9D-2C60-43FF-8940-BEE45B43B601}">
          <x14:formula1>
            <xm:f>'Summary and sign-off KM'!$A$46</xm:f>
          </x14:formula1>
          <xm:sqref>C84:C87 C33:C50 C66:C79 C52:C64 C12:C28</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22E0FE81-4F0B-4CBC-8E14-D815DC21FD18}">
          <x14:formula1>
            <xm:f>'Summary and sign-off KM'!$A$29:$A$30</xm:f>
          </x14:formula1>
          <xm:sqref>C7:F7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4FB7F428-0CD5-4163-90E3-C1622958AD19}">
          <x14:formula1>
            <xm:f>'Summary and sign-off KM'!$A$27:$A$28</xm:f>
          </x14:formula1>
          <xm:sqref>C6:F6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1A8C-23A8-4A16-A73E-AC2C766E3F35}">
  <sheetPr>
    <tabColor theme="3" tint="0.39997558519241921"/>
    <pageSetUpPr fitToPage="1"/>
  </sheetPr>
  <dimension ref="A1:M128"/>
  <sheetViews>
    <sheetView topLeftCell="A2" zoomScaleNormal="100" workbookViewId="0">
      <selection activeCell="F18" sqref="F18"/>
    </sheetView>
  </sheetViews>
  <sheetFormatPr defaultColWidth="0" defaultRowHeight="12.45" zeroHeight="1" x14ac:dyDescent="0.3"/>
  <cols>
    <col min="1" max="1" width="35.69140625" style="3" customWidth="1"/>
    <col min="2" max="2" width="14.3046875" style="3" customWidth="1"/>
    <col min="3" max="3" width="71.3828125" style="3" customWidth="1"/>
    <col min="4" max="4" width="50" style="3" customWidth="1"/>
    <col min="5" max="5" width="21.3828125" style="3" customWidth="1"/>
    <col min="6" max="6" width="36.84375" style="3" customWidth="1"/>
    <col min="7" max="10" width="9.15234375" style="3" hidden="1" customWidth="1"/>
    <col min="11" max="13" width="0" style="3" hidden="1" customWidth="1"/>
    <col min="14" max="16384" width="9.15234375" style="3" hidden="1"/>
  </cols>
  <sheetData>
    <row r="1" spans="1:6" ht="26.25" customHeight="1" x14ac:dyDescent="0.3">
      <c r="A1" s="129" t="s">
        <v>110</v>
      </c>
      <c r="B1" s="129"/>
      <c r="C1" s="129"/>
      <c r="D1" s="129"/>
      <c r="E1" s="129"/>
    </row>
    <row r="2" spans="1:6" ht="21" customHeight="1" x14ac:dyDescent="0.3">
      <c r="A2" s="21" t="s">
        <v>52</v>
      </c>
      <c r="B2" s="140" t="str">
        <f>'Summary and sign-off KM'!B2:F2</f>
        <v>Civil Aviation Authority</v>
      </c>
      <c r="C2" s="140"/>
      <c r="D2" s="140"/>
      <c r="E2" s="140"/>
    </row>
    <row r="3" spans="1:6" ht="21" customHeight="1" x14ac:dyDescent="0.3">
      <c r="A3" s="21" t="s">
        <v>111</v>
      </c>
      <c r="B3" s="140" t="str">
        <f>'Summary and sign-off KM'!B3:F3</f>
        <v>Keith Manch</v>
      </c>
      <c r="C3" s="140"/>
      <c r="D3" s="140"/>
      <c r="E3" s="140"/>
    </row>
    <row r="4" spans="1:6" ht="21" customHeight="1" x14ac:dyDescent="0.3">
      <c r="A4" s="21" t="s">
        <v>112</v>
      </c>
      <c r="B4" s="140">
        <f>'Summary and sign-off KM'!B4:F4</f>
        <v>45108</v>
      </c>
      <c r="C4" s="140"/>
      <c r="D4" s="140"/>
      <c r="E4" s="140"/>
    </row>
    <row r="5" spans="1:6" ht="21" customHeight="1" x14ac:dyDescent="0.3">
      <c r="A5" s="21" t="s">
        <v>113</v>
      </c>
      <c r="B5" s="140">
        <f>'Summary and sign-off KM'!B5:F5</f>
        <v>45473</v>
      </c>
      <c r="C5" s="140"/>
      <c r="D5" s="140"/>
      <c r="E5" s="140"/>
    </row>
    <row r="6" spans="1:6" ht="21" customHeight="1" x14ac:dyDescent="0.3">
      <c r="A6" s="21" t="s">
        <v>114</v>
      </c>
      <c r="B6" s="127" t="s">
        <v>81</v>
      </c>
      <c r="C6" s="127"/>
      <c r="D6" s="127"/>
      <c r="E6" s="127"/>
      <c r="F6" s="22"/>
    </row>
    <row r="7" spans="1:6" ht="21" customHeight="1" x14ac:dyDescent="0.3">
      <c r="A7" s="21" t="s">
        <v>57</v>
      </c>
      <c r="B7" s="127"/>
      <c r="C7" s="127"/>
      <c r="D7" s="127"/>
      <c r="E7" s="127"/>
      <c r="F7" s="22"/>
    </row>
    <row r="8" spans="1:6" ht="35.25" customHeight="1" x14ac:dyDescent="0.3">
      <c r="A8" s="136" t="s">
        <v>148</v>
      </c>
      <c r="B8" s="136"/>
      <c r="C8" s="141"/>
      <c r="D8" s="141"/>
      <c r="E8" s="141"/>
    </row>
    <row r="9" spans="1:6" ht="35.25" customHeight="1" x14ac:dyDescent="0.3">
      <c r="A9" s="142" t="s">
        <v>149</v>
      </c>
      <c r="B9" s="143"/>
      <c r="C9" s="143"/>
      <c r="D9" s="143"/>
      <c r="E9" s="143"/>
    </row>
    <row r="10" spans="1:6" ht="27" customHeight="1" x14ac:dyDescent="0.3">
      <c r="A10" s="74" t="s">
        <v>118</v>
      </c>
      <c r="B10" s="74" t="s">
        <v>62</v>
      </c>
      <c r="C10" s="74" t="s">
        <v>150</v>
      </c>
      <c r="D10" s="74" t="s">
        <v>151</v>
      </c>
      <c r="E10" s="74" t="s">
        <v>122</v>
      </c>
      <c r="F10" s="50"/>
    </row>
    <row r="11" spans="1:6" s="81" customFormat="1" hidden="1" x14ac:dyDescent="0.3">
      <c r="A11" s="82"/>
      <c r="B11" s="77"/>
      <c r="C11" s="95"/>
      <c r="D11" s="95"/>
      <c r="E11" s="96"/>
    </row>
    <row r="12" spans="1:6" s="81" customFormat="1" x14ac:dyDescent="0.3">
      <c r="A12" s="76">
        <v>45127</v>
      </c>
      <c r="B12" s="77">
        <v>36</v>
      </c>
      <c r="C12" s="78" t="s">
        <v>178</v>
      </c>
      <c r="D12" s="78" t="s">
        <v>177</v>
      </c>
      <c r="E12" s="79"/>
      <c r="F12" s="80"/>
    </row>
    <row r="13" spans="1:6" s="81" customFormat="1" x14ac:dyDescent="0.3">
      <c r="A13" s="76">
        <v>45158</v>
      </c>
      <c r="B13" s="77">
        <v>36</v>
      </c>
      <c r="C13" s="78" t="s">
        <v>178</v>
      </c>
      <c r="D13" s="78" t="s">
        <v>177</v>
      </c>
      <c r="E13" s="79"/>
      <c r="F13" s="80"/>
    </row>
    <row r="14" spans="1:6" s="81" customFormat="1" x14ac:dyDescent="0.3">
      <c r="A14" s="76">
        <v>45158</v>
      </c>
      <c r="B14" s="77">
        <v>0.17</v>
      </c>
      <c r="C14" s="78" t="s">
        <v>180</v>
      </c>
      <c r="D14" s="78" t="s">
        <v>177</v>
      </c>
      <c r="E14" s="79"/>
      <c r="F14" s="80"/>
    </row>
    <row r="15" spans="1:6" s="81" customFormat="1" x14ac:dyDescent="0.3">
      <c r="A15" s="76">
        <v>45189</v>
      </c>
      <c r="B15" s="77">
        <v>36</v>
      </c>
      <c r="C15" s="78" t="s">
        <v>178</v>
      </c>
      <c r="D15" s="78" t="s">
        <v>177</v>
      </c>
      <c r="E15" s="79"/>
      <c r="F15" s="80"/>
    </row>
    <row r="16" spans="1:6" s="81" customFormat="1" x14ac:dyDescent="0.3">
      <c r="A16" s="125">
        <v>45219</v>
      </c>
      <c r="B16" s="77">
        <v>36</v>
      </c>
      <c r="C16" s="78" t="s">
        <v>178</v>
      </c>
      <c r="D16" s="78" t="s">
        <v>177</v>
      </c>
      <c r="E16" s="96"/>
    </row>
    <row r="17" spans="1:5" s="81" customFormat="1" x14ac:dyDescent="0.3">
      <c r="A17" s="125">
        <v>45250</v>
      </c>
      <c r="B17" s="77">
        <v>36</v>
      </c>
      <c r="C17" s="78" t="s">
        <v>178</v>
      </c>
      <c r="D17" s="78" t="s">
        <v>177</v>
      </c>
      <c r="E17" s="96"/>
    </row>
    <row r="18" spans="1:5" s="81" customFormat="1" x14ac:dyDescent="0.3">
      <c r="A18" s="125">
        <v>45280</v>
      </c>
      <c r="B18" s="77">
        <v>36</v>
      </c>
      <c r="C18" s="78" t="s">
        <v>178</v>
      </c>
      <c r="D18" s="78" t="s">
        <v>177</v>
      </c>
      <c r="E18" s="96"/>
    </row>
    <row r="19" spans="1:5" s="81" customFormat="1" x14ac:dyDescent="0.3">
      <c r="A19" s="125">
        <v>45250</v>
      </c>
      <c r="B19" s="77">
        <v>0.17</v>
      </c>
      <c r="C19" s="78" t="s">
        <v>180</v>
      </c>
      <c r="D19" s="78" t="s">
        <v>177</v>
      </c>
      <c r="E19" s="96"/>
    </row>
    <row r="20" spans="1:5" s="81" customFormat="1" x14ac:dyDescent="0.3">
      <c r="A20" s="125">
        <v>45280</v>
      </c>
      <c r="B20" s="77">
        <v>52.18</v>
      </c>
      <c r="C20" s="95" t="s">
        <v>189</v>
      </c>
      <c r="D20" s="78" t="s">
        <v>177</v>
      </c>
      <c r="E20" s="96"/>
    </row>
    <row r="21" spans="1:5" s="81" customFormat="1" x14ac:dyDescent="0.3">
      <c r="A21" s="125">
        <v>45311</v>
      </c>
      <c r="B21" s="77">
        <v>36</v>
      </c>
      <c r="C21" s="78" t="s">
        <v>178</v>
      </c>
      <c r="D21" s="78" t="s">
        <v>177</v>
      </c>
      <c r="E21" s="96"/>
    </row>
    <row r="22" spans="1:5" s="81" customFormat="1" x14ac:dyDescent="0.3">
      <c r="A22" s="125">
        <v>45342</v>
      </c>
      <c r="B22" s="77">
        <v>36</v>
      </c>
      <c r="C22" s="78" t="s">
        <v>178</v>
      </c>
      <c r="D22" s="78" t="s">
        <v>177</v>
      </c>
      <c r="E22" s="96"/>
    </row>
    <row r="23" spans="1:5" s="81" customFormat="1" x14ac:dyDescent="0.3">
      <c r="A23" s="125">
        <v>45342</v>
      </c>
      <c r="B23" s="77">
        <v>52.18</v>
      </c>
      <c r="C23" s="78" t="s">
        <v>235</v>
      </c>
      <c r="D23" s="78" t="s">
        <v>177</v>
      </c>
      <c r="E23" s="96"/>
    </row>
    <row r="24" spans="1:5" s="81" customFormat="1" x14ac:dyDescent="0.3">
      <c r="A24" s="125">
        <v>45386</v>
      </c>
      <c r="B24" s="77">
        <v>36</v>
      </c>
      <c r="C24" s="78" t="s">
        <v>178</v>
      </c>
      <c r="D24" s="78" t="s">
        <v>177</v>
      </c>
      <c r="E24" s="96"/>
    </row>
    <row r="25" spans="1:5" s="81" customFormat="1" x14ac:dyDescent="0.3">
      <c r="A25" s="125">
        <v>45386</v>
      </c>
      <c r="B25" s="77">
        <v>0.51</v>
      </c>
      <c r="C25" s="78" t="s">
        <v>180</v>
      </c>
      <c r="D25" s="78" t="s">
        <v>177</v>
      </c>
      <c r="E25" s="96"/>
    </row>
    <row r="26" spans="1:5" s="81" customFormat="1" x14ac:dyDescent="0.3">
      <c r="A26" s="125">
        <v>45386</v>
      </c>
      <c r="B26" s="77">
        <v>130.44999999999999</v>
      </c>
      <c r="C26" s="78" t="s">
        <v>236</v>
      </c>
      <c r="D26" s="78" t="s">
        <v>177</v>
      </c>
      <c r="E26" s="96"/>
    </row>
    <row r="27" spans="1:5" s="81" customFormat="1" x14ac:dyDescent="0.3">
      <c r="A27" s="125">
        <v>45402</v>
      </c>
      <c r="B27" s="77">
        <v>36</v>
      </c>
      <c r="C27" s="78" t="s">
        <v>178</v>
      </c>
      <c r="D27" s="78" t="s">
        <v>177</v>
      </c>
      <c r="E27" s="96"/>
    </row>
    <row r="28" spans="1:5" s="81" customFormat="1" x14ac:dyDescent="0.3">
      <c r="A28" s="125">
        <v>45432</v>
      </c>
      <c r="B28" s="77">
        <v>36</v>
      </c>
      <c r="C28" s="78" t="s">
        <v>178</v>
      </c>
      <c r="D28" s="78" t="s">
        <v>177</v>
      </c>
      <c r="E28" s="96"/>
    </row>
    <row r="29" spans="1:5" s="81" customFormat="1" x14ac:dyDescent="0.3">
      <c r="A29" s="125">
        <v>45432</v>
      </c>
      <c r="B29" s="77">
        <v>9.4700000000000006</v>
      </c>
      <c r="C29" s="78" t="s">
        <v>234</v>
      </c>
      <c r="D29" s="78" t="s">
        <v>177</v>
      </c>
      <c r="E29" s="96"/>
    </row>
    <row r="30" spans="1:5" s="81" customFormat="1" x14ac:dyDescent="0.3">
      <c r="A30" s="125">
        <v>45463</v>
      </c>
      <c r="B30" s="77">
        <v>36</v>
      </c>
      <c r="C30" s="78" t="s">
        <v>178</v>
      </c>
      <c r="D30" s="78" t="s">
        <v>177</v>
      </c>
      <c r="E30" s="96"/>
    </row>
    <row r="31" spans="1:5" s="81" customFormat="1" x14ac:dyDescent="0.3">
      <c r="A31" s="125">
        <v>45463</v>
      </c>
      <c r="B31" s="77">
        <v>0.17</v>
      </c>
      <c r="C31" s="78" t="s">
        <v>180</v>
      </c>
      <c r="D31" s="78" t="s">
        <v>177</v>
      </c>
      <c r="E31" s="96"/>
    </row>
    <row r="32" spans="1:5" s="81" customFormat="1" x14ac:dyDescent="0.3">
      <c r="A32" s="125"/>
      <c r="B32" s="77"/>
      <c r="C32" s="95"/>
      <c r="D32" s="95"/>
      <c r="E32" s="96"/>
    </row>
    <row r="33" spans="1:5" s="81" customFormat="1" x14ac:dyDescent="0.3">
      <c r="A33" s="125"/>
      <c r="B33" s="77"/>
      <c r="C33" s="95"/>
      <c r="D33" s="95"/>
      <c r="E33" s="96"/>
    </row>
    <row r="34" spans="1:5" s="81" customFormat="1" x14ac:dyDescent="0.3">
      <c r="A34" s="125"/>
      <c r="B34" s="77"/>
      <c r="C34" s="95"/>
      <c r="D34" s="95"/>
      <c r="E34" s="96"/>
    </row>
    <row r="35" spans="1:5" s="81" customFormat="1" x14ac:dyDescent="0.3">
      <c r="A35" s="125"/>
      <c r="B35" s="77"/>
      <c r="C35" s="95"/>
      <c r="D35" s="95"/>
      <c r="E35" s="96"/>
    </row>
    <row r="36" spans="1:5" s="81" customFormat="1" x14ac:dyDescent="0.3">
      <c r="A36" s="125"/>
      <c r="B36" s="77"/>
      <c r="C36" s="95"/>
      <c r="D36" s="95"/>
      <c r="E36" s="96"/>
    </row>
    <row r="37" spans="1:5" s="81" customFormat="1" x14ac:dyDescent="0.3">
      <c r="A37" s="125"/>
      <c r="B37" s="77"/>
      <c r="C37" s="95"/>
      <c r="D37" s="95"/>
      <c r="E37" s="96"/>
    </row>
    <row r="38" spans="1:5" s="81" customFormat="1" x14ac:dyDescent="0.3">
      <c r="A38" s="125"/>
      <c r="B38" s="77"/>
      <c r="C38" s="95"/>
      <c r="D38" s="95"/>
      <c r="E38" s="96"/>
    </row>
    <row r="39" spans="1:5" s="81" customFormat="1" x14ac:dyDescent="0.3">
      <c r="A39" s="125"/>
      <c r="B39" s="77"/>
      <c r="C39" s="95"/>
      <c r="D39" s="95"/>
      <c r="E39" s="96"/>
    </row>
    <row r="40" spans="1:5" s="81" customFormat="1" x14ac:dyDescent="0.3">
      <c r="A40" s="125"/>
      <c r="B40" s="77"/>
      <c r="C40" s="95"/>
      <c r="D40" s="95"/>
      <c r="E40" s="96"/>
    </row>
    <row r="41" spans="1:5" s="81" customFormat="1" x14ac:dyDescent="0.3">
      <c r="A41" s="125"/>
      <c r="B41" s="77"/>
      <c r="C41" s="95"/>
      <c r="D41" s="95"/>
      <c r="E41" s="96"/>
    </row>
    <row r="42" spans="1:5" s="81" customFormat="1" x14ac:dyDescent="0.3">
      <c r="A42" s="125"/>
      <c r="B42" s="77"/>
      <c r="C42" s="95"/>
      <c r="D42" s="95"/>
      <c r="E42" s="96"/>
    </row>
    <row r="43" spans="1:5" s="81" customFormat="1" x14ac:dyDescent="0.3">
      <c r="A43" s="125"/>
      <c r="B43" s="77"/>
      <c r="C43" s="95"/>
      <c r="D43" s="95"/>
      <c r="E43" s="96"/>
    </row>
    <row r="44" spans="1:5" s="81" customFormat="1" x14ac:dyDescent="0.3">
      <c r="A44" s="125"/>
      <c r="B44" s="77"/>
      <c r="C44" s="95"/>
      <c r="D44" s="95"/>
      <c r="E44" s="96"/>
    </row>
    <row r="45" spans="1:5" s="81" customFormat="1" x14ac:dyDescent="0.3">
      <c r="A45" s="125"/>
      <c r="B45" s="77"/>
      <c r="C45" s="95"/>
      <c r="D45" s="95"/>
      <c r="E45" s="96"/>
    </row>
    <row r="46" spans="1:5" s="81" customFormat="1" x14ac:dyDescent="0.3">
      <c r="A46" s="125"/>
      <c r="B46" s="77"/>
      <c r="C46" s="95"/>
      <c r="D46" s="95"/>
      <c r="E46" s="96"/>
    </row>
    <row r="47" spans="1:5" s="81" customFormat="1" x14ac:dyDescent="0.3">
      <c r="A47" s="125"/>
      <c r="B47" s="77"/>
      <c r="C47" s="95"/>
      <c r="D47" s="95"/>
      <c r="E47" s="96"/>
    </row>
    <row r="48" spans="1:5" s="81" customFormat="1" x14ac:dyDescent="0.3">
      <c r="A48" s="125"/>
      <c r="B48" s="77"/>
      <c r="C48" s="95"/>
      <c r="D48" s="95"/>
      <c r="E48" s="96"/>
    </row>
    <row r="49" spans="1:6" s="81" customFormat="1" x14ac:dyDescent="0.3">
      <c r="A49" s="125"/>
      <c r="B49" s="77"/>
      <c r="C49" s="95"/>
      <c r="D49" s="95"/>
      <c r="E49" s="96"/>
    </row>
    <row r="50" spans="1:6" s="81" customFormat="1" x14ac:dyDescent="0.3">
      <c r="A50" s="125"/>
      <c r="B50" s="77"/>
      <c r="C50" s="95"/>
      <c r="D50" s="95"/>
      <c r="E50" s="96"/>
    </row>
    <row r="51" spans="1:6" s="81" customFormat="1" x14ac:dyDescent="0.3">
      <c r="A51" s="125"/>
      <c r="B51" s="77"/>
      <c r="C51" s="95"/>
      <c r="D51" s="95"/>
      <c r="E51" s="96"/>
    </row>
    <row r="52" spans="1:6" s="81" customFormat="1" x14ac:dyDescent="0.3">
      <c r="A52" s="82"/>
      <c r="B52" s="77"/>
      <c r="C52" s="95"/>
      <c r="D52" s="95"/>
      <c r="E52" s="96"/>
    </row>
    <row r="53" spans="1:6" s="81" customFormat="1" hidden="1" x14ac:dyDescent="0.3">
      <c r="A53" s="82"/>
      <c r="B53" s="77"/>
      <c r="C53" s="95"/>
      <c r="D53" s="95"/>
      <c r="E53" s="96"/>
    </row>
    <row r="54" spans="1:6" ht="34.5" customHeight="1" x14ac:dyDescent="0.3">
      <c r="A54" s="97" t="s">
        <v>152</v>
      </c>
      <c r="B54" s="98">
        <f>SUM(B11:B53)</f>
        <v>677.3</v>
      </c>
      <c r="C54" s="99" t="str">
        <f>IF(SUBTOTAL(3,B11:B53)=SUBTOTAL(103,B11:B53),'Summary and sign-off KM'!$A$47,'Summary and sign-off KM'!$A$48)</f>
        <v>Check - there are no hidden rows with data</v>
      </c>
      <c r="D54" s="133" t="str">
        <f>IF('Summary and sign-off KM'!F58='Summary and sign-off KM'!F53,'Summary and sign-off KM'!A50,'Summary and sign-off KM'!A49)</f>
        <v>Check - each entry provides sufficient information</v>
      </c>
      <c r="E54" s="133"/>
    </row>
    <row r="55" spans="1:6" ht="14.25" customHeight="1" x14ac:dyDescent="0.3">
      <c r="B55" s="20"/>
      <c r="C55" s="20"/>
      <c r="D55" s="20"/>
      <c r="E55" s="20"/>
    </row>
    <row r="56" spans="1:6" x14ac:dyDescent="0.3">
      <c r="A56" s="49" t="s">
        <v>153</v>
      </c>
      <c r="B56" s="20"/>
      <c r="C56" s="20"/>
      <c r="D56" s="20"/>
      <c r="E56" s="20"/>
    </row>
    <row r="57" spans="1:6" ht="12.75" customHeight="1" x14ac:dyDescent="0.3">
      <c r="A57" s="50" t="s">
        <v>132</v>
      </c>
      <c r="B57" s="20"/>
      <c r="C57" s="20"/>
      <c r="D57" s="20"/>
      <c r="E57" s="20"/>
    </row>
    <row r="58" spans="1:6" x14ac:dyDescent="0.3">
      <c r="A58" s="50" t="s">
        <v>79</v>
      </c>
      <c r="B58" s="46"/>
      <c r="C58" s="20"/>
      <c r="D58" s="20"/>
      <c r="E58" s="20"/>
      <c r="F58" s="20"/>
    </row>
    <row r="59" spans="1:6" x14ac:dyDescent="0.3">
      <c r="A59" s="50" t="s">
        <v>146</v>
      </c>
      <c r="C59" s="20"/>
      <c r="D59" s="20"/>
      <c r="E59" s="20"/>
      <c r="F59" s="20"/>
    </row>
    <row r="60" spans="1:6" ht="12.75" customHeight="1" x14ac:dyDescent="0.3">
      <c r="A60" s="50" t="s">
        <v>147</v>
      </c>
      <c r="B60" s="101"/>
      <c r="C60" s="100"/>
      <c r="D60" s="100"/>
      <c r="E60" s="100"/>
      <c r="F60" s="100"/>
    </row>
    <row r="61" spans="1:6" x14ac:dyDescent="0.3">
      <c r="B61" s="51"/>
      <c r="C61" s="20"/>
      <c r="D61" s="20"/>
      <c r="E61" s="20"/>
    </row>
    <row r="62" spans="1:6" hidden="1" x14ac:dyDescent="0.3">
      <c r="A62" s="20"/>
      <c r="B62" s="20"/>
      <c r="C62" s="20"/>
      <c r="D62" s="20"/>
    </row>
    <row r="63" spans="1:6" ht="12.75" hidden="1" customHeight="1" x14ac:dyDescent="0.3"/>
    <row r="64" spans="1:6" hidden="1" x14ac:dyDescent="0.3">
      <c r="A64" s="20"/>
      <c r="B64" s="20"/>
      <c r="C64" s="20"/>
      <c r="D64" s="20"/>
      <c r="E64" s="20"/>
    </row>
    <row r="65" spans="1:5" hidden="1" x14ac:dyDescent="0.3">
      <c r="A65" s="20"/>
      <c r="B65" s="20"/>
      <c r="C65" s="20"/>
      <c r="D65" s="20"/>
      <c r="E65" s="20"/>
    </row>
    <row r="66" spans="1:5" hidden="1" x14ac:dyDescent="0.3">
      <c r="A66" s="20"/>
      <c r="B66" s="20"/>
      <c r="C66" s="20"/>
      <c r="D66" s="20"/>
      <c r="E66" s="20"/>
    </row>
    <row r="67" spans="1:5" hidden="1" x14ac:dyDescent="0.3">
      <c r="A67" s="20"/>
      <c r="B67" s="20"/>
      <c r="C67" s="20"/>
      <c r="D67" s="20"/>
      <c r="E67" s="20"/>
    </row>
    <row r="68" spans="1:5" hidden="1" x14ac:dyDescent="0.3">
      <c r="A68" s="20"/>
      <c r="B68" s="20"/>
      <c r="C68" s="20"/>
      <c r="D68" s="20"/>
      <c r="E68" s="20"/>
    </row>
    <row r="69" spans="1:5" x14ac:dyDescent="0.3"/>
    <row r="70" spans="1:5" x14ac:dyDescent="0.3"/>
    <row r="71" spans="1:5" x14ac:dyDescent="0.3"/>
    <row r="72" spans="1:5" x14ac:dyDescent="0.3"/>
    <row r="73" spans="1:5" x14ac:dyDescent="0.3"/>
    <row r="74" spans="1:5" x14ac:dyDescent="0.3"/>
    <row r="75" spans="1:5" x14ac:dyDescent="0.3"/>
    <row r="76" spans="1:5" x14ac:dyDescent="0.3"/>
    <row r="77" spans="1:5" x14ac:dyDescent="0.3"/>
    <row r="78" spans="1:5" x14ac:dyDescent="0.3"/>
    <row r="79" spans="1:5" x14ac:dyDescent="0.3"/>
    <row r="80" spans="1:5"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sheetData>
  <sheetProtection sheet="1" formatCells="0" insertRows="0" deleteRows="0"/>
  <mergeCells count="10">
    <mergeCell ref="B7:E7"/>
    <mergeCell ref="A8:E8"/>
    <mergeCell ref="A9:E9"/>
    <mergeCell ref="D54:E54"/>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0" xr:uid="{881D50A6-06A0-466B-8BB6-405E8A20814B}"/>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3" xr:uid="{00F895A8-C19E-47C4-9E3F-9EA3240423A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654700D0-0FB6-42C0-9233-F54DD9243B63}">
          <x14:formula1>
            <xm:f>'Summary and sign-off KM'!$A$29:$A$30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9394736B-A86E-4064-A0B5-EEFAD2C59E20}">
          <x14:formula1>
            <xm:f>'Summary and sign-off KM'!$A$27:$A$28</xm:f>
          </x14:formula1>
          <xm:sqref>B6:E6</xm:sqref>
        </x14:dataValidation>
        <x14:dataValidation type="decimal" operator="greaterThan" allowBlank="1" showInputMessage="1" showErrorMessage="1" error="This cell must contain a dollar figure" xr:uid="{C68983BB-2C0A-4E0A-B6EE-A1FCDB023CC1}">
          <x14:formula1>
            <xm:f>'Summary and sign-off KM'!$A$46</xm:f>
          </x14:formula1>
          <xm:sqref>B11:B53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1EF6-6A58-49D8-9212-FB0F10574DC7}">
  <sheetPr>
    <tabColor theme="3" tint="0.39997558519241921"/>
    <pageSetUpPr fitToPage="1"/>
  </sheetPr>
  <dimension ref="A1:J75"/>
  <sheetViews>
    <sheetView topLeftCell="A4" zoomScaleNormal="100" workbookViewId="0">
      <selection activeCell="C17" sqref="C17"/>
    </sheetView>
  </sheetViews>
  <sheetFormatPr defaultColWidth="0" defaultRowHeight="12.45" zeroHeight="1" x14ac:dyDescent="0.3"/>
  <cols>
    <col min="1" max="1" width="35.69140625" style="3" customWidth="1"/>
    <col min="2" max="2" width="14.3046875" style="3" customWidth="1"/>
    <col min="3" max="3" width="71.3828125" style="3" customWidth="1"/>
    <col min="4" max="4" width="50" style="3" customWidth="1"/>
    <col min="5" max="5" width="21.3828125" style="3" customWidth="1"/>
    <col min="6" max="6" width="39.3046875" style="3" customWidth="1"/>
    <col min="7" max="10" width="9.15234375" style="3" hidden="1" customWidth="1"/>
    <col min="11" max="13" width="0" style="3" hidden="1" customWidth="1"/>
    <col min="14" max="16384" width="0" style="3" hidden="1"/>
  </cols>
  <sheetData>
    <row r="1" spans="1:6" ht="26.25" customHeight="1" x14ac:dyDescent="0.3">
      <c r="A1" s="129" t="s">
        <v>110</v>
      </c>
      <c r="B1" s="129"/>
      <c r="C1" s="129"/>
      <c r="D1" s="129"/>
      <c r="E1" s="129"/>
    </row>
    <row r="2" spans="1:6" ht="21" customHeight="1" x14ac:dyDescent="0.3">
      <c r="A2" s="21" t="s">
        <v>52</v>
      </c>
      <c r="B2" s="140" t="str">
        <f>'Summary and sign-off KM'!B2:F2</f>
        <v>Civil Aviation Authority</v>
      </c>
      <c r="C2" s="140"/>
      <c r="D2" s="140"/>
      <c r="E2" s="140"/>
    </row>
    <row r="3" spans="1:6" ht="21" customHeight="1" x14ac:dyDescent="0.3">
      <c r="A3" s="21" t="s">
        <v>111</v>
      </c>
      <c r="B3" s="140" t="str">
        <f>'Summary and sign-off KM'!B3:F3</f>
        <v>Keith Manch</v>
      </c>
      <c r="C3" s="140"/>
      <c r="D3" s="140"/>
      <c r="E3" s="140"/>
    </row>
    <row r="4" spans="1:6" ht="21" customHeight="1" x14ac:dyDescent="0.3">
      <c r="A4" s="21" t="s">
        <v>112</v>
      </c>
      <c r="B4" s="140">
        <f>'Summary and sign-off KM'!B4:F4</f>
        <v>45108</v>
      </c>
      <c r="C4" s="140"/>
      <c r="D4" s="140"/>
      <c r="E4" s="140"/>
    </row>
    <row r="5" spans="1:6" ht="21" customHeight="1" x14ac:dyDescent="0.3">
      <c r="A5" s="21" t="s">
        <v>113</v>
      </c>
      <c r="B5" s="140">
        <f>'Summary and sign-off KM'!B5:F5</f>
        <v>45473</v>
      </c>
      <c r="C5" s="140"/>
      <c r="D5" s="140"/>
      <c r="E5" s="140"/>
    </row>
    <row r="6" spans="1:6" ht="21" customHeight="1" x14ac:dyDescent="0.3">
      <c r="A6" s="21" t="s">
        <v>114</v>
      </c>
      <c r="B6" s="127" t="s">
        <v>81</v>
      </c>
      <c r="C6" s="127"/>
      <c r="D6" s="127"/>
      <c r="E6" s="127"/>
    </row>
    <row r="7" spans="1:6" ht="21" customHeight="1" x14ac:dyDescent="0.3">
      <c r="A7" s="21" t="s">
        <v>57</v>
      </c>
      <c r="B7" s="127"/>
      <c r="C7" s="127"/>
      <c r="D7" s="127"/>
      <c r="E7" s="127"/>
    </row>
    <row r="8" spans="1:6" ht="35.25" customHeight="1" x14ac:dyDescent="0.4">
      <c r="A8" s="144" t="s">
        <v>138</v>
      </c>
      <c r="B8" s="144"/>
      <c r="C8" s="141"/>
      <c r="D8" s="141"/>
      <c r="E8" s="141"/>
      <c r="F8" s="94"/>
    </row>
    <row r="9" spans="1:6" ht="35.25" customHeight="1" x14ac:dyDescent="0.4">
      <c r="A9" s="145" t="s">
        <v>139</v>
      </c>
      <c r="B9" s="146"/>
      <c r="C9" s="146"/>
      <c r="D9" s="146"/>
      <c r="E9" s="146"/>
      <c r="F9" s="94"/>
    </row>
    <row r="10" spans="1:6" ht="27" customHeight="1" x14ac:dyDescent="0.3">
      <c r="A10" s="74" t="s">
        <v>140</v>
      </c>
      <c r="B10" s="74" t="s">
        <v>62</v>
      </c>
      <c r="C10" s="74" t="s">
        <v>141</v>
      </c>
      <c r="D10" s="74" t="s">
        <v>142</v>
      </c>
      <c r="E10" s="74" t="s">
        <v>122</v>
      </c>
      <c r="F10" s="50"/>
    </row>
    <row r="11" spans="1:6" s="81" customFormat="1" hidden="1" x14ac:dyDescent="0.3">
      <c r="A11" s="82"/>
      <c r="B11" s="77"/>
      <c r="C11" s="95"/>
      <c r="D11" s="95"/>
      <c r="E11" s="96"/>
    </row>
    <row r="12" spans="1:6" s="81" customFormat="1" ht="24.9" x14ac:dyDescent="0.3">
      <c r="A12" s="76">
        <v>45133</v>
      </c>
      <c r="B12" s="77">
        <v>121.15</v>
      </c>
      <c r="C12" s="95" t="s">
        <v>181</v>
      </c>
      <c r="D12" s="95" t="s">
        <v>24</v>
      </c>
      <c r="E12" s="96" t="s">
        <v>174</v>
      </c>
    </row>
    <row r="13" spans="1:6" s="81" customFormat="1" x14ac:dyDescent="0.3">
      <c r="A13" s="76">
        <v>45267</v>
      </c>
      <c r="B13" s="77">
        <v>28.41</v>
      </c>
      <c r="C13" s="95" t="s">
        <v>208</v>
      </c>
      <c r="D13" s="95" t="s">
        <v>24</v>
      </c>
      <c r="E13" s="96" t="s">
        <v>185</v>
      </c>
      <c r="F13" s="119"/>
    </row>
    <row r="14" spans="1:6" s="81" customFormat="1" x14ac:dyDescent="0.3">
      <c r="A14" s="76">
        <v>45269</v>
      </c>
      <c r="B14" s="77">
        <v>26.43</v>
      </c>
      <c r="C14" s="95" t="s">
        <v>208</v>
      </c>
      <c r="D14" s="95" t="s">
        <v>24</v>
      </c>
      <c r="E14" s="96" t="s">
        <v>185</v>
      </c>
      <c r="F14" s="119"/>
    </row>
    <row r="15" spans="1:6" s="81" customFormat="1" x14ac:dyDescent="0.3">
      <c r="A15" s="76"/>
      <c r="B15" s="77"/>
      <c r="C15" s="95"/>
      <c r="D15" s="95"/>
      <c r="E15" s="96"/>
    </row>
    <row r="16" spans="1:6" s="81" customFormat="1" x14ac:dyDescent="0.3">
      <c r="A16" s="82"/>
      <c r="B16" s="77"/>
      <c r="C16" s="95"/>
      <c r="D16" s="95"/>
      <c r="E16" s="96"/>
    </row>
    <row r="17" spans="1:6" s="81" customFormat="1" x14ac:dyDescent="0.3">
      <c r="A17" s="82"/>
      <c r="B17" s="77"/>
      <c r="C17" s="95"/>
      <c r="D17" s="95"/>
      <c r="E17" s="96"/>
    </row>
    <row r="18" spans="1:6" s="81" customFormat="1" x14ac:dyDescent="0.3">
      <c r="A18" s="82"/>
      <c r="B18" s="77"/>
      <c r="C18" s="95"/>
      <c r="D18" s="95"/>
      <c r="E18" s="96"/>
    </row>
    <row r="19" spans="1:6" s="81" customFormat="1" x14ac:dyDescent="0.3">
      <c r="A19" s="76"/>
      <c r="B19" s="77"/>
      <c r="C19" s="95"/>
      <c r="D19" s="95"/>
      <c r="E19" s="96"/>
    </row>
    <row r="20" spans="1:6" s="81" customFormat="1" x14ac:dyDescent="0.3">
      <c r="A20" s="76"/>
      <c r="B20" s="77"/>
      <c r="C20" s="95"/>
      <c r="D20" s="95"/>
      <c r="E20" s="96"/>
    </row>
    <row r="21" spans="1:6" s="81" customFormat="1" x14ac:dyDescent="0.3">
      <c r="A21" s="82"/>
      <c r="B21" s="77"/>
      <c r="C21" s="95"/>
      <c r="D21" s="95"/>
      <c r="E21" s="96"/>
    </row>
    <row r="22" spans="1:6" s="81" customFormat="1" ht="11.25" hidden="1" customHeight="1" x14ac:dyDescent="0.3">
      <c r="A22" s="82"/>
      <c r="B22" s="77"/>
      <c r="C22" s="95"/>
      <c r="D22" s="95"/>
      <c r="E22" s="96"/>
    </row>
    <row r="23" spans="1:6" ht="34.5" customHeight="1" x14ac:dyDescent="0.3">
      <c r="A23" s="97" t="s">
        <v>143</v>
      </c>
      <c r="B23" s="98">
        <f>SUM(B11:B22)</f>
        <v>175.99</v>
      </c>
      <c r="C23" s="99" t="str">
        <f>IF(SUBTOTAL(3,B11:B22)=SUBTOTAL(103,B11:B22),'Summary and sign-off KM'!$A$47,'Summary and sign-off KM'!$A$48)</f>
        <v>Check - there are no hidden rows with data</v>
      </c>
      <c r="D23" s="133" t="str">
        <f>IF('Summary and sign-off KM'!F57='Summary and sign-off KM'!F53,'Summary and sign-off KM'!A50,'Summary and sign-off KM'!A49)</f>
        <v>Check - each entry provides sufficient information</v>
      </c>
      <c r="E23" s="133"/>
      <c r="F23" s="81"/>
    </row>
    <row r="24" spans="1:6" x14ac:dyDescent="0.3">
      <c r="A24" s="49"/>
      <c r="B24" s="20"/>
      <c r="C24" s="20"/>
      <c r="D24" s="20"/>
      <c r="E24" s="20"/>
    </row>
    <row r="25" spans="1:6" x14ac:dyDescent="0.3">
      <c r="A25" s="49" t="s">
        <v>73</v>
      </c>
      <c r="B25" s="46"/>
      <c r="C25" s="20"/>
      <c r="D25" s="20"/>
      <c r="E25" s="20"/>
    </row>
    <row r="26" spans="1:6" ht="12.75" customHeight="1" x14ac:dyDescent="0.3">
      <c r="A26" s="50" t="s">
        <v>144</v>
      </c>
      <c r="B26" s="50"/>
      <c r="C26" s="50"/>
      <c r="D26" s="50"/>
      <c r="E26" s="50"/>
    </row>
    <row r="27" spans="1:6" x14ac:dyDescent="0.3">
      <c r="A27" s="50" t="s">
        <v>145</v>
      </c>
      <c r="B27" s="50"/>
      <c r="C27" s="48"/>
      <c r="D27" s="48"/>
      <c r="E27" s="48"/>
    </row>
    <row r="28" spans="1:6" x14ac:dyDescent="0.3">
      <c r="A28" s="50" t="s">
        <v>79</v>
      </c>
      <c r="B28" s="46"/>
      <c r="C28" s="20"/>
      <c r="D28" s="20"/>
      <c r="E28" s="20"/>
      <c r="F28" s="20"/>
    </row>
    <row r="29" spans="1:6" x14ac:dyDescent="0.3">
      <c r="A29" s="50" t="s">
        <v>146</v>
      </c>
      <c r="B29" s="50"/>
      <c r="C29" s="48"/>
      <c r="D29" s="48"/>
      <c r="E29" s="48"/>
    </row>
    <row r="30" spans="1:6" ht="12.75" customHeight="1" x14ac:dyDescent="0.3">
      <c r="A30" s="50" t="s">
        <v>147</v>
      </c>
      <c r="B30" s="50"/>
      <c r="C30" s="100"/>
      <c r="D30" s="100"/>
      <c r="E30" s="100"/>
    </row>
    <row r="31" spans="1:6" x14ac:dyDescent="0.3">
      <c r="A31" s="20"/>
      <c r="B31" s="20"/>
      <c r="C31" s="20"/>
      <c r="D31" s="20"/>
      <c r="E31" s="20"/>
    </row>
    <row r="32" spans="1:6"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sheetData>
  <sheetProtection sheet="1" formatCells="0" insertRows="0" deleteRows="0"/>
  <mergeCells count="10">
    <mergeCell ref="B7:E7"/>
    <mergeCell ref="A8:E8"/>
    <mergeCell ref="A9:E9"/>
    <mergeCell ref="D23:E23"/>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0" xr:uid="{B82FC9B2-9B2F-48A5-82C7-346931FDBBCA}"/>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xr:uid="{4528A4D6-D7F3-4C82-8708-F71A5DF0E5A7}">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E097FD7-55B1-40F9-B8D8-82165701A642}">
          <x14:formula1>
            <xm:f>'Summary and sign-off KM'!$A$29:$A$30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C63A87F6-10DB-450D-8418-049EAF8D56EA}">
          <x14:formula1>
            <xm:f>'Summary and sign-off KM'!$A$27:$A$28</xm:f>
          </x14:formula1>
          <xm:sqref>B6:E6</xm:sqref>
        </x14:dataValidation>
        <x14:dataValidation type="decimal" operator="greaterThan" allowBlank="1" showInputMessage="1" showErrorMessage="1" error="This cell must contain a dollar figure" xr:uid="{E38F416D-C599-469B-80DB-C73C7BB86F01}">
          <x14:formula1>
            <xm:f>'Summary and sign-off KM'!$A$46</xm:f>
          </x14:formula1>
          <xm:sqref>B11:B22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63745-CD5C-40AA-8614-645C41DA6D32}">
  <sheetPr>
    <tabColor theme="8" tint="-0.249977111117893"/>
    <pageSetUpPr fitToPage="1"/>
  </sheetPr>
  <dimension ref="A1:J69"/>
  <sheetViews>
    <sheetView topLeftCell="A4" zoomScaleNormal="100" workbookViewId="0">
      <selection activeCell="E27" sqref="E27"/>
    </sheetView>
  </sheetViews>
  <sheetFormatPr defaultColWidth="0" defaultRowHeight="12.45" zeroHeight="1" x14ac:dyDescent="0.3"/>
  <cols>
    <col min="1" max="1" width="35.69140625" style="3" customWidth="1"/>
    <col min="2" max="2" width="46.84375" style="3" customWidth="1"/>
    <col min="3" max="3" width="22.15234375" style="3" customWidth="1"/>
    <col min="4" max="4" width="25.3828125" style="3" customWidth="1"/>
    <col min="5" max="6" width="35.69140625" style="3" customWidth="1"/>
    <col min="7" max="7" width="38" style="3" customWidth="1"/>
    <col min="8" max="10" width="9.15234375" style="3" hidden="1" customWidth="1"/>
    <col min="11" max="15" width="0" style="3" hidden="1" customWidth="1"/>
    <col min="16" max="16384" width="0" style="3" hidden="1"/>
  </cols>
  <sheetData>
    <row r="1" spans="1:6" ht="26.25" customHeight="1" x14ac:dyDescent="0.3">
      <c r="A1" s="129" t="s">
        <v>154</v>
      </c>
      <c r="B1" s="129"/>
      <c r="C1" s="129"/>
      <c r="D1" s="129"/>
      <c r="E1" s="129"/>
      <c r="F1" s="129"/>
    </row>
    <row r="2" spans="1:6" ht="21" customHeight="1" x14ac:dyDescent="0.3">
      <c r="A2" s="21" t="s">
        <v>52</v>
      </c>
      <c r="B2" s="140" t="str">
        <f>'Summary and sign-off KM'!B2:F2</f>
        <v>Civil Aviation Authority</v>
      </c>
      <c r="C2" s="140"/>
      <c r="D2" s="140"/>
      <c r="E2" s="140"/>
      <c r="F2" s="140"/>
    </row>
    <row r="3" spans="1:6" ht="21" customHeight="1" x14ac:dyDescent="0.3">
      <c r="A3" s="21" t="s">
        <v>111</v>
      </c>
      <c r="B3" s="140" t="str">
        <f>'Summary and sign-off KM'!B3:F3</f>
        <v>Keith Manch</v>
      </c>
      <c r="C3" s="140"/>
      <c r="D3" s="140"/>
      <c r="E3" s="140"/>
      <c r="F3" s="140"/>
    </row>
    <row r="4" spans="1:6" ht="21" customHeight="1" x14ac:dyDescent="0.3">
      <c r="A4" s="21" t="s">
        <v>112</v>
      </c>
      <c r="B4" s="140">
        <f>'Summary and sign-off KM'!B4:F4</f>
        <v>45108</v>
      </c>
      <c r="C4" s="140"/>
      <c r="D4" s="140"/>
      <c r="E4" s="140"/>
      <c r="F4" s="140"/>
    </row>
    <row r="5" spans="1:6" ht="21" customHeight="1" x14ac:dyDescent="0.3">
      <c r="A5" s="21" t="s">
        <v>113</v>
      </c>
      <c r="B5" s="140">
        <f>'Summary and sign-off KM'!B5:F5</f>
        <v>45473</v>
      </c>
      <c r="C5" s="140"/>
      <c r="D5" s="140"/>
      <c r="E5" s="140"/>
      <c r="F5" s="140"/>
    </row>
    <row r="6" spans="1:6" ht="21" customHeight="1" x14ac:dyDescent="0.3">
      <c r="A6" s="21" t="s">
        <v>155</v>
      </c>
      <c r="B6" s="127" t="s">
        <v>80</v>
      </c>
      <c r="C6" s="127"/>
      <c r="D6" s="127"/>
      <c r="E6" s="127"/>
      <c r="F6" s="127"/>
    </row>
    <row r="7" spans="1:6" ht="21" customHeight="1" x14ac:dyDescent="0.3">
      <c r="A7" s="21" t="s">
        <v>57</v>
      </c>
      <c r="B7" s="127" t="s">
        <v>82</v>
      </c>
      <c r="C7" s="127"/>
      <c r="D7" s="127"/>
      <c r="E7" s="127"/>
      <c r="F7" s="127"/>
    </row>
    <row r="8" spans="1:6" ht="36" customHeight="1" x14ac:dyDescent="0.3">
      <c r="A8" s="136" t="s">
        <v>156</v>
      </c>
      <c r="B8" s="136"/>
      <c r="C8" s="136"/>
      <c r="D8" s="136"/>
      <c r="E8" s="136"/>
      <c r="F8" s="136"/>
    </row>
    <row r="9" spans="1:6" ht="36" customHeight="1" x14ac:dyDescent="0.3">
      <c r="A9" s="142" t="s">
        <v>157</v>
      </c>
      <c r="B9" s="143"/>
      <c r="C9" s="143"/>
      <c r="D9" s="143"/>
      <c r="E9" s="143"/>
      <c r="F9" s="143"/>
    </row>
    <row r="10" spans="1:6" ht="39" customHeight="1" x14ac:dyDescent="0.3">
      <c r="A10" s="102" t="s">
        <v>118</v>
      </c>
      <c r="B10" s="103" t="s">
        <v>158</v>
      </c>
      <c r="C10" s="103" t="s">
        <v>159</v>
      </c>
      <c r="D10" s="103" t="s">
        <v>160</v>
      </c>
      <c r="E10" s="103" t="s">
        <v>161</v>
      </c>
      <c r="F10" s="103" t="s">
        <v>162</v>
      </c>
    </row>
    <row r="11" spans="1:6" s="81" customFormat="1" hidden="1" x14ac:dyDescent="0.3">
      <c r="A11" s="76"/>
      <c r="B11" s="95"/>
      <c r="C11" s="104"/>
      <c r="D11" s="95"/>
      <c r="E11" s="105"/>
      <c r="F11" s="96"/>
    </row>
    <row r="12" spans="1:6" s="81" customFormat="1" ht="24.9" x14ac:dyDescent="0.3">
      <c r="A12" s="76">
        <v>45202</v>
      </c>
      <c r="B12" s="106" t="s">
        <v>183</v>
      </c>
      <c r="C12" s="104" t="s">
        <v>97</v>
      </c>
      <c r="D12" s="106"/>
      <c r="E12" s="105">
        <v>40</v>
      </c>
      <c r="F12" s="107" t="s">
        <v>182</v>
      </c>
    </row>
    <row r="13" spans="1:6" s="81" customFormat="1" x14ac:dyDescent="0.3">
      <c r="A13" s="76">
        <v>45221</v>
      </c>
      <c r="B13" s="106" t="s">
        <v>232</v>
      </c>
      <c r="C13" s="104" t="s">
        <v>97</v>
      </c>
      <c r="D13" s="106"/>
      <c r="E13" s="105">
        <v>50</v>
      </c>
      <c r="F13" s="107" t="s">
        <v>182</v>
      </c>
    </row>
    <row r="14" spans="1:6" s="81" customFormat="1" x14ac:dyDescent="0.3">
      <c r="A14" s="76">
        <v>45221</v>
      </c>
      <c r="B14" s="106" t="s">
        <v>231</v>
      </c>
      <c r="C14" s="104" t="s">
        <v>97</v>
      </c>
      <c r="D14" s="106"/>
      <c r="E14" s="105">
        <v>24</v>
      </c>
      <c r="F14" s="107" t="s">
        <v>182</v>
      </c>
    </row>
    <row r="15" spans="1:6" s="81" customFormat="1" x14ac:dyDescent="0.3">
      <c r="A15" s="76">
        <v>45233</v>
      </c>
      <c r="B15" s="106" t="s">
        <v>184</v>
      </c>
      <c r="C15" s="104" t="s">
        <v>97</v>
      </c>
      <c r="D15" s="106"/>
      <c r="E15" s="105">
        <v>20</v>
      </c>
      <c r="F15" s="107" t="s">
        <v>182</v>
      </c>
    </row>
    <row r="16" spans="1:6" s="81" customFormat="1" x14ac:dyDescent="0.3">
      <c r="A16" s="76">
        <v>45267</v>
      </c>
      <c r="B16" s="106" t="s">
        <v>216</v>
      </c>
      <c r="C16" s="104" t="s">
        <v>97</v>
      </c>
      <c r="D16" s="106"/>
      <c r="E16" s="105">
        <v>130</v>
      </c>
      <c r="F16" s="107" t="s">
        <v>244</v>
      </c>
    </row>
    <row r="17" spans="1:7" s="81" customFormat="1" x14ac:dyDescent="0.3">
      <c r="A17" s="76">
        <v>45339</v>
      </c>
      <c r="B17" s="106" t="s">
        <v>230</v>
      </c>
      <c r="C17" s="104" t="s">
        <v>97</v>
      </c>
      <c r="D17" s="106"/>
      <c r="E17" s="105">
        <v>200</v>
      </c>
      <c r="F17" s="107" t="s">
        <v>182</v>
      </c>
    </row>
    <row r="18" spans="1:7" s="81" customFormat="1" x14ac:dyDescent="0.3">
      <c r="A18" s="76"/>
      <c r="B18" s="106"/>
      <c r="C18" s="104"/>
      <c r="D18" s="106"/>
      <c r="E18" s="105"/>
      <c r="F18" s="107"/>
    </row>
    <row r="19" spans="1:7" s="81" customFormat="1" x14ac:dyDescent="0.3">
      <c r="A19" s="76"/>
      <c r="B19" s="106"/>
      <c r="C19" s="104"/>
      <c r="D19" s="106"/>
      <c r="E19" s="105"/>
      <c r="F19" s="107"/>
    </row>
    <row r="20" spans="1:7" s="81" customFormat="1" x14ac:dyDescent="0.3">
      <c r="A20" s="76"/>
      <c r="B20" s="106"/>
      <c r="C20" s="104"/>
      <c r="D20" s="106"/>
      <c r="E20" s="105"/>
      <c r="F20" s="107"/>
    </row>
    <row r="21" spans="1:7" s="81" customFormat="1" x14ac:dyDescent="0.3">
      <c r="A21" s="76"/>
      <c r="B21" s="106"/>
      <c r="C21" s="104"/>
      <c r="D21" s="106"/>
      <c r="E21" s="105"/>
      <c r="F21" s="107"/>
    </row>
    <row r="22" spans="1:7" s="81" customFormat="1" hidden="1" x14ac:dyDescent="0.3">
      <c r="A22" s="76"/>
      <c r="B22" s="95"/>
      <c r="C22" s="104"/>
      <c r="D22" s="95"/>
      <c r="E22" s="105"/>
      <c r="F22" s="96"/>
    </row>
    <row r="23" spans="1:7" ht="34.5" customHeight="1" x14ac:dyDescent="0.3">
      <c r="A23" s="108" t="s">
        <v>163</v>
      </c>
      <c r="B23" s="109" t="s">
        <v>164</v>
      </c>
      <c r="C23" s="110">
        <f>C24+C25</f>
        <v>6</v>
      </c>
      <c r="D23" s="111" t="str">
        <f>IF(SUBTOTAL(3,C11:C22)=SUBTOTAL(103,C11:C22),'Summary and sign-off KM'!$A$47,'Summary and sign-off KM'!$A$48)</f>
        <v>Check - there are no hidden rows with data</v>
      </c>
      <c r="E23" s="147" t="str">
        <f>IF('Summary and sign-off KM'!F59='Summary and sign-off KM'!F53,'Summary and sign-off KM'!A51,'Summary and sign-off KM'!A49)</f>
        <v>Check - each entry provides sufficient information</v>
      </c>
      <c r="F23" s="147"/>
      <c r="G23" s="81"/>
    </row>
    <row r="24" spans="1:7" ht="25.5" customHeight="1" x14ac:dyDescent="0.4">
      <c r="A24" s="112"/>
      <c r="B24" s="113" t="s">
        <v>97</v>
      </c>
      <c r="C24" s="114">
        <f>COUNTIF(C11:C22,'Summary and sign-off KM'!A44)</f>
        <v>6</v>
      </c>
      <c r="D24" s="115"/>
      <c r="E24" s="116"/>
      <c r="F24" s="117"/>
    </row>
    <row r="25" spans="1:7" ht="25.5" customHeight="1" x14ac:dyDescent="0.4">
      <c r="A25" s="112"/>
      <c r="B25" s="113" t="s">
        <v>98</v>
      </c>
      <c r="C25" s="114">
        <f>COUNTIF(C11:C22,'Summary and sign-off KM'!A45)</f>
        <v>0</v>
      </c>
      <c r="D25" s="115"/>
      <c r="E25" s="116"/>
      <c r="F25" s="117"/>
    </row>
    <row r="26" spans="1:7" x14ac:dyDescent="0.3">
      <c r="A26" s="20"/>
      <c r="B26" s="49"/>
      <c r="C26" s="20"/>
      <c r="D26" s="46"/>
      <c r="E26" s="46"/>
      <c r="F26" s="20"/>
    </row>
    <row r="27" spans="1:7" x14ac:dyDescent="0.3">
      <c r="A27" s="49" t="s">
        <v>153</v>
      </c>
      <c r="B27" s="49"/>
      <c r="C27" s="49"/>
      <c r="D27" s="49"/>
      <c r="E27" s="49"/>
      <c r="F27" s="49"/>
    </row>
    <row r="28" spans="1:7" ht="12.75" customHeight="1" x14ac:dyDescent="0.3">
      <c r="A28" s="50" t="s">
        <v>132</v>
      </c>
      <c r="B28" s="20"/>
      <c r="C28" s="20"/>
      <c r="D28" s="20"/>
      <c r="E28" s="20"/>
    </row>
    <row r="29" spans="1:7" x14ac:dyDescent="0.3">
      <c r="A29" s="50" t="s">
        <v>79</v>
      </c>
      <c r="B29" s="46"/>
      <c r="C29" s="20"/>
      <c r="D29" s="20"/>
      <c r="E29" s="20"/>
      <c r="F29" s="20"/>
    </row>
    <row r="30" spans="1:7" x14ac:dyDescent="0.3">
      <c r="A30" s="50" t="s">
        <v>165</v>
      </c>
      <c r="B30" s="118"/>
      <c r="C30" s="118"/>
      <c r="D30" s="118"/>
      <c r="E30" s="118"/>
      <c r="F30" s="118"/>
    </row>
    <row r="31" spans="1:7" ht="12.75" customHeight="1" x14ac:dyDescent="0.3">
      <c r="A31" s="50" t="s">
        <v>166</v>
      </c>
      <c r="B31" s="20"/>
      <c r="C31" s="20"/>
      <c r="D31" s="20"/>
      <c r="E31" s="20"/>
      <c r="F31" s="20"/>
    </row>
    <row r="32" spans="1:7" ht="13.2" customHeight="1" x14ac:dyDescent="0.3">
      <c r="A32" s="50" t="s">
        <v>167</v>
      </c>
      <c r="B32" s="20"/>
      <c r="C32" s="20"/>
      <c r="D32" s="20"/>
      <c r="E32" s="20"/>
      <c r="F32" s="20"/>
    </row>
    <row r="33" spans="1:6" x14ac:dyDescent="0.3">
      <c r="A33" s="50" t="s">
        <v>168</v>
      </c>
      <c r="C33" s="20"/>
      <c r="D33" s="20"/>
      <c r="E33" s="20"/>
      <c r="F33" s="20"/>
    </row>
    <row r="34" spans="1:6" ht="12.75" customHeight="1" x14ac:dyDescent="0.3">
      <c r="A34" s="50" t="s">
        <v>147</v>
      </c>
      <c r="B34" s="50"/>
      <c r="C34" s="100"/>
      <c r="D34" s="100"/>
      <c r="E34" s="100"/>
      <c r="F34" s="100"/>
    </row>
    <row r="35" spans="1:6" ht="12.75" customHeight="1" x14ac:dyDescent="0.3">
      <c r="A35" s="50"/>
      <c r="B35" s="50"/>
      <c r="C35" s="100"/>
      <c r="D35" s="100"/>
      <c r="E35" s="100"/>
      <c r="F35" s="100"/>
    </row>
    <row r="36" spans="1:6" ht="12.75" hidden="1" customHeight="1" x14ac:dyDescent="0.3">
      <c r="A36" s="50"/>
      <c r="B36" s="50"/>
      <c r="C36" s="100"/>
      <c r="D36" s="100"/>
      <c r="E36" s="100"/>
      <c r="F36" s="100"/>
    </row>
    <row r="39" spans="1:6" hidden="1" x14ac:dyDescent="0.3">
      <c r="A39" s="49"/>
      <c r="B39" s="49"/>
      <c r="C39" s="49"/>
      <c r="D39" s="49"/>
      <c r="E39" s="49"/>
      <c r="F39" s="49"/>
    </row>
    <row r="40" spans="1:6" hidden="1" x14ac:dyDescent="0.3">
      <c r="A40" s="49"/>
      <c r="B40" s="49"/>
      <c r="C40" s="49"/>
      <c r="D40" s="49"/>
      <c r="E40" s="49"/>
      <c r="F40" s="49"/>
    </row>
    <row r="41" spans="1:6" hidden="1" x14ac:dyDescent="0.3">
      <c r="A41" s="49"/>
      <c r="B41" s="49"/>
      <c r="C41" s="49"/>
      <c r="D41" s="49"/>
      <c r="E41" s="49"/>
      <c r="F41" s="49"/>
    </row>
    <row r="42" spans="1:6" hidden="1" x14ac:dyDescent="0.3">
      <c r="A42" s="49"/>
      <c r="B42" s="49"/>
      <c r="C42" s="49"/>
      <c r="D42" s="49"/>
      <c r="E42" s="49"/>
      <c r="F42" s="49"/>
    </row>
    <row r="43" spans="1:6" hidden="1" x14ac:dyDescent="0.3">
      <c r="A43" s="49"/>
      <c r="B43" s="49"/>
      <c r="C43" s="49"/>
      <c r="D43" s="49"/>
      <c r="E43" s="49"/>
      <c r="F43" s="49"/>
    </row>
    <row r="49" x14ac:dyDescent="0.3"/>
    <row r="50" x14ac:dyDescent="0.3"/>
    <row r="64" x14ac:dyDescent="0.3"/>
    <row r="65" x14ac:dyDescent="0.3"/>
    <row r="66" x14ac:dyDescent="0.3"/>
    <row r="67" x14ac:dyDescent="0.3"/>
    <row r="68" x14ac:dyDescent="0.3"/>
    <row r="69" x14ac:dyDescent="0.3"/>
  </sheetData>
  <sheetProtection sheet="1" formatCells="0" insertRows="0" deleteRows="0"/>
  <mergeCells count="10">
    <mergeCell ref="B7:F7"/>
    <mergeCell ref="A8:F8"/>
    <mergeCell ref="A9:F9"/>
    <mergeCell ref="E23:F23"/>
    <mergeCell ref="A1:F1"/>
    <mergeCell ref="B2:F2"/>
    <mergeCell ref="B3:F3"/>
    <mergeCell ref="B4:F4"/>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80FC3807-8557-4909-852B-9954479E501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2" xr:uid="{2B7AA3C2-03D9-48E3-B466-D74DA39046AE}">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A959E84-583E-4557-AA11-E9DBB8AE3609}">
          <x14:formula1>
            <xm:f>'Summary and sign-off KM'!$A$29:$A$30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828491D-3FBD-4AA9-9A26-1FFFAFA7499A}">
          <x14:formula1>
            <xm:f>'Summary and sign-off KM'!$A$27:$A$28</xm:f>
          </x14:formula1>
          <xm:sqref>B6</xm:sqref>
        </x14:dataValidation>
        <x14:dataValidation type="list" errorStyle="information" operator="greaterThan" allowBlank="1" showInputMessage="1" prompt="Provide specific $ value if possible" xr:uid="{B8AC5AFF-3D51-40BA-8FD1-0237DC992B84}">
          <x14:formula1>
            <xm:f>'Summary and sign-off KM'!$A$38:$A$43</xm:f>
          </x14:formula1>
          <xm:sqref>E11:E22</xm:sqref>
        </x14:dataValidation>
        <x14:dataValidation type="list" allowBlank="1" showInputMessage="1" showErrorMessage="1" error="Use the drop down list (at the right of the cell)" xr:uid="{7D9EE687-B8E3-4762-90C8-CE72421D1FC6}">
          <x14:formula1>
            <xm:f>'Summary and sign-off KM'!$A$44:$A$45</xm:f>
          </x14:formula1>
          <xm:sqref>C11:C22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 KM</vt:lpstr>
      <vt:lpstr>Summary and sign-off KM</vt:lpstr>
      <vt:lpstr>Travel KM</vt:lpstr>
      <vt:lpstr>All other expenses KM</vt:lpstr>
      <vt:lpstr>Hospitality KM</vt:lpstr>
      <vt:lpstr>Gifts and benefits KM</vt:lpstr>
      <vt:lpstr>'All other expenses KM'!Print_Area</vt:lpstr>
      <vt:lpstr>'Gifts and benefits KM'!Print_Area</vt:lpstr>
      <vt:lpstr>'Guidance for agencies KM'!Print_Area</vt:lpstr>
      <vt:lpstr>'Hospitality KM'!Print_Area</vt:lpstr>
      <vt:lpstr>'Summary and sign-off KM'!Print_Area</vt:lpstr>
      <vt:lpstr>'Travel KM'!Print_Area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Garth Milton</dc:creator>
  <cp:lastModifiedBy>Neil Argent</cp:lastModifiedBy>
  <cp:lastPrinted>2022-09-14T02:02:47Z</cp:lastPrinted>
  <dcterms:created xsi:type="dcterms:W3CDTF">2021-08-12T03:01:19Z</dcterms:created>
  <dcterms:modified xsi:type="dcterms:W3CDTF">2024-07-25T22:41:46Z</dcterms:modified>
</cp:coreProperties>
</file>